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stinr\Desktop\"/>
    </mc:Choice>
  </mc:AlternateContent>
  <xr:revisionPtr revIDLastSave="0" documentId="8_{CC5839B0-0185-4614-86B8-C76C42AA7808}" xr6:coauthVersionLast="36" xr6:coauthVersionMax="36" xr10:uidLastSave="{00000000-0000-0000-0000-000000000000}"/>
  <bookViews>
    <workbookView xWindow="0" yWindow="0" windowWidth="23040" windowHeight="9780" tabRatio="831" xr2:uid="{00000000-000D-0000-FFFF-FFFF00000000}"/>
  </bookViews>
  <sheets>
    <sheet name="IS" sheetId="2" r:id="rId1"/>
    <sheet name="BS" sheetId="3" r:id="rId2"/>
    <sheet name="CF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C">[1]Inputs!#REF!</definedName>
    <definedName name="\P">[1]Inputs!#REF!</definedName>
    <definedName name="\Q">[1]Inputs!#REF!</definedName>
    <definedName name="\S">[1]Inputs!#REF!</definedName>
    <definedName name="\X">[1]Inputs!#REF!</definedName>
    <definedName name="_a2" hidden="1">{"Page1",#N/A,FALSE,"CompCo";"Page2",#N/A,FALSE,"CompCo"}</definedName>
    <definedName name="_a3" hidden="1">{"Page1",#N/A,FALSE,"CompCo";"Page2",#N/A,FALSE,"CompCo"}</definedName>
    <definedName name="_aud2">[2]Sensetivities!#REF!</definedName>
    <definedName name="_cov1">#REF!</definedName>
    <definedName name="_cov2">#REF!</definedName>
    <definedName name="_cov3">#REF!</definedName>
    <definedName name="_cov4">#REF!</definedName>
    <definedName name="_DAT1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CF2">#REF!</definedName>
    <definedName name="_iia2">#REF!</definedName>
    <definedName name="_op2">[2]Sensetivities!#REF!</definedName>
    <definedName name="_rev2">#REF!</definedName>
    <definedName name="_SYN1">#REF!</definedName>
    <definedName name="_SYN2">#REF!</definedName>
    <definedName name="_Table2_Out" hidden="1">#REF!</definedName>
    <definedName name="_UST10">#REF!</definedName>
    <definedName name="A.IndexPos">#N/A</definedName>
    <definedName name="A.NewPricePaste">#N/A</definedName>
    <definedName name="A.NewPriceRow">#N/A</definedName>
    <definedName name="A.VolPos">#N/A</definedName>
    <definedName name="accrued">#REF!</definedName>
    <definedName name="ACQ">#REF!</definedName>
    <definedName name="acqnumber">#REF!</definedName>
    <definedName name="acqrevgrowth">#REF!</definedName>
    <definedName name="actual_start_year">1993</definedName>
    <definedName name="Adj">#REF!</definedName>
    <definedName name="amort">#REF!</definedName>
    <definedName name="Annualization_Factor">69.03/54.876539</definedName>
    <definedName name="anumber">#REF!</definedName>
    <definedName name="ardays">#REF!</definedName>
    <definedName name="arevgrowth">#REF!</definedName>
    <definedName name="asset">#REF!</definedName>
    <definedName name="B.Close">OFFSET([0]!P.Close,[0]!P.LastRow,0,1,1)</definedName>
    <definedName name="B.Comp">OFFSET([0]!P.Comp,[0]!P.LastRow,0,1,1)</definedName>
    <definedName name="B.High">#N/A</definedName>
    <definedName name="B.Low">#N/A</definedName>
    <definedName name="B.OldPriceData">#N/A</definedName>
    <definedName name="B.OldPriceRow">#N/A</definedName>
    <definedName name="B.Vol">#N/A</definedName>
    <definedName name="BACK_A">#REF!</definedName>
    <definedName name="bass">#REF!</definedName>
    <definedName name="bnumber">#REF!</definedName>
    <definedName name="brevgrowth">#REF!</definedName>
    <definedName name="bridge">[3]Model!#REF!</definedName>
    <definedName name="BS_A">#REF!</definedName>
    <definedName name="BS_CF">#REF!</definedName>
    <definedName name="BSDate">#REF!</definedName>
    <definedName name="BSHEET">#REF!</definedName>
    <definedName name="Buyer_Equity_Value">'[4]MSFT-Financials'!$L$149</definedName>
    <definedName name="Buyer_EV">'[4]MSFT-Financials'!$L$155</definedName>
    <definedName name="Buyer_Interest_Rate">'[4]MSFT-Financials'!$H$145</definedName>
    <definedName name="Buyer_Name">#REF!</definedName>
    <definedName name="Buyer_Tax_Rate">#REF!</definedName>
    <definedName name="Buyer_Ticker">#REF!</definedName>
    <definedName name="C.Close">#N/A</definedName>
    <definedName name="C.Comp">#N/A</definedName>
    <definedName name="C.Date">#N/A</definedName>
    <definedName name="C.High">#N/A</definedName>
    <definedName name="C.Low">#N/A</definedName>
    <definedName name="C.Vol">#N/A</definedName>
    <definedName name="Capex">#REF!</definedName>
    <definedName name="caps">#REF!</definedName>
    <definedName name="Case">#REF!</definedName>
    <definedName name="Case_Cell">[4]Inputs!$F$10</definedName>
    <definedName name="Case_Number">[4]Inputs!$E$10</definedName>
    <definedName name="casenumber">#REF!</definedName>
    <definedName name="cash">#REF!</definedName>
    <definedName name="CIQWBGuid" hidden="1">"DOW - ROC.xls"</definedName>
    <definedName name="Close_Date">[4]Inputs!$E$8</definedName>
    <definedName name="ClosePrint">[0]!ClosePrint</definedName>
    <definedName name="cnumber">#REF!</definedName>
    <definedName name="COCO">#REF!</definedName>
    <definedName name="cogs">#REF!</definedName>
    <definedName name="cogs2">#REF!</definedName>
    <definedName name="COMB">#REF!</definedName>
    <definedName name="COMBBS">#REF!</definedName>
    <definedName name="CommonShares">#REF!</definedName>
    <definedName name="Company_Name">[4]Inputs!$E$4</definedName>
    <definedName name="CompanyName">#REF!</definedName>
    <definedName name="compname">#REF!</definedName>
    <definedName name="Comps_Range">'[4]Public-Comps-Data'!$D$2:$AA$106</definedName>
    <definedName name="CONTRIB">#REF!</definedName>
    <definedName name="ConversionPremium">#REF!</definedName>
    <definedName name="ConversionPrice">#REF!</definedName>
    <definedName name="coppsdgp">#REF!</definedName>
    <definedName name="coppsdrev">#REF!</definedName>
    <definedName name="coppsdsga">#REF!</definedName>
    <definedName name="coppsgp">#REF!</definedName>
    <definedName name="coppsrev">#REF!</definedName>
    <definedName name="coppssga">#REF!</definedName>
    <definedName name="corpexp">#REF!</definedName>
    <definedName name="Corporate_Expense_Growth">5%</definedName>
    <definedName name="COS">#REF!</definedName>
    <definedName name="Costofsales">#REF!</definedName>
    <definedName name="cov2a">#REF!</definedName>
    <definedName name="cov4a">#REF!</definedName>
    <definedName name="crevgrowh">#REF!</definedName>
    <definedName name="crevgrowth">#REF!</definedName>
    <definedName name="crystal">#REF!</definedName>
    <definedName name="cstorenumber">#REF!</definedName>
    <definedName name="Currency">#REF!</definedName>
    <definedName name="CypressInvest">#REF!</definedName>
    <definedName name="CypressOwn">#REF!</definedName>
    <definedName name="d.BTick">#REF!</definedName>
    <definedName name="D.CompTickarray">{"SPAL","00000117","Price","S&amp;P 500","I0003"}</definedName>
    <definedName name="D.Tickarray">{"wac","93439010","Price"}</definedName>
    <definedName name="DAC">"acquiror"</definedName>
    <definedName name="data">#REF!</definedName>
    <definedName name="Data2">#REF!</definedName>
    <definedName name="data3">#REF!</definedName>
    <definedName name="_xlnm.Database">#REF!</definedName>
    <definedName name="date">[1]Inputs!#REF!</definedName>
    <definedName name="Days_in_Year">[4]Inputs!$E$15</definedName>
    <definedName name="DB.AllColumns">#N/A</definedName>
    <definedName name="DB.AllPriceColumns">#N/A</definedName>
    <definedName name="DB.NumColumns">COLUMN([0]!Q.DateEOM)-COLUMN([0]!P.Date)+1</definedName>
    <definedName name="DB.NumColumnsPriceOnly">COLUMN([0]!P.CompIndex)-COLUMN([0]!P.Date)+1</definedName>
    <definedName name="DB.Range1">#N/A</definedName>
    <definedName name="DCF">#REF!</definedName>
    <definedName name="DCF_A">#REF!</definedName>
    <definedName name="DCF_A2">#REF!</definedName>
    <definedName name="dcomp">#REF!</definedName>
    <definedName name="dcomp2">#REF!</definedName>
    <definedName name="debt">#REF!</definedName>
    <definedName name="DebtEBITDA">#REF!</definedName>
    <definedName name="deftax">#REF!</definedName>
    <definedName name="Denomination">#REF!</definedName>
    <definedName name="Dep">#REF!</definedName>
    <definedName name="directfin">#REF!</definedName>
    <definedName name="dist">[2]Model!#REF!</definedName>
    <definedName name="distgp">#REF!</definedName>
    <definedName name="Distributionexp">[2]Model!#REF!</definedName>
    <definedName name="distsga">#REF!</definedName>
    <definedName name="dtax">#REF!</definedName>
    <definedName name="dtax2">#REF!</definedName>
    <definedName name="EARNINGSSTMNT">#REF!</definedName>
    <definedName name="ebit3">[2]Sensetivities!#REF!</definedName>
    <definedName name="EBIT95">#REF!</definedName>
    <definedName name="EBITDA">#REF!</definedName>
    <definedName name="EBITDA_Fluid">#REF!</definedName>
    <definedName name="EBITDA_NVH">#REF!</definedName>
    <definedName name="EBITDA_Sealing">#REF!</definedName>
    <definedName name="EBITSENS">#REF!</definedName>
    <definedName name="eldgp">#REF!</definedName>
    <definedName name="eldrev">#REF!</definedName>
    <definedName name="eldsga">#REF!</definedName>
    <definedName name="Elim">#REF!</definedName>
    <definedName name="ENTVAL">#REF!</definedName>
    <definedName name="EPS">#REF!</definedName>
    <definedName name="EQ_RETS">#REF!</definedName>
    <definedName name="Equity_Interest_Value">'[4]YHOO-Equity-Interests'!$E$24</definedName>
    <definedName name="EQVAL">#REF!</definedName>
    <definedName name="ErrChk">#REF!</definedName>
    <definedName name="ErrMsg">"NA"</definedName>
    <definedName name="evansga">#REF!</definedName>
    <definedName name="evansgp">#REF!</definedName>
    <definedName name="evansrev">#REF!</definedName>
    <definedName name="exchange.rate">[5]Van_Melle!$J$3</definedName>
    <definedName name="ExitNetDebt">#REF!</definedName>
    <definedName name="ExitValue">#REF!</definedName>
    <definedName name="ExitYear">#REF!</definedName>
    <definedName name="Expenses">#REF!</definedName>
    <definedName name="F.CompIndex">#N/A</definedName>
    <definedName name="F.Date">IF(N(#REF!)=#REF!,#REF!,DATEVALUE(#REF!))</definedName>
    <definedName name="F.Date2">#N/A</definedName>
    <definedName name="F.Date4">#N/A</definedName>
    <definedName name="F.DateEOM">DATE(YEAR(#REF!),MONTH(#REF!)+1,DAY(#REF!)-1)</definedName>
    <definedName name="F.PE">#N/A</definedName>
    <definedName name="F.Yield">#N/A</definedName>
    <definedName name="FiscalYearEnd">#REF!</definedName>
    <definedName name="Fluid">#REF!</definedName>
    <definedName name="Forward_Year_1">[4]Inputs!$L$14</definedName>
    <definedName name="Forward_Year_2">[4]Inputs!$L$15</definedName>
    <definedName name="Forward_Year_3">[4]Inputs!$L$16</definedName>
    <definedName name="FT.FormatsOther">#N/A</definedName>
    <definedName name="FT.FormatsTop">#N/A</definedName>
    <definedName name="FYE">[1]Inputs!$D$8</definedName>
    <definedName name="FYear_1_Name">[4]Inputs!$I$14</definedName>
    <definedName name="FYear_2_Name">[4]Inputs!$I$15</definedName>
    <definedName name="FYEHeader">#REF!</definedName>
    <definedName name="glenrev">[2]Sensetivities!#REF!</definedName>
    <definedName name="gmarg">#REF!</definedName>
    <definedName name="golf">[6]Model!$X$81</definedName>
    <definedName name="Goodwill_Amortization">20</definedName>
    <definedName name="GoodwillAmort">#REF!</definedName>
    <definedName name="GoodwillDeduct">#REF!</definedName>
    <definedName name="GROUP">[7]MAIN!$I$13</definedName>
    <definedName name="gwamort">#REF!</definedName>
    <definedName name="H.HiddenCols">#REF!,#REF!,#REF!,#REF!,#REF!</definedName>
    <definedName name="H.HiddenRows">#REF!,#REF!,#REF!</definedName>
    <definedName name="Half_Year_Adj_Factor">2</definedName>
    <definedName name="halfyear">#REF!</definedName>
    <definedName name="halfyear2">#REF!</definedName>
    <definedName name="Hist_Year">[4]Inputs!$E$6</definedName>
    <definedName name="IC.Queries">#REF!,#REF!,#REF!,#REF!,#REF!</definedName>
    <definedName name="iia">#REF!</definedName>
    <definedName name="indgp">#REF!</definedName>
    <definedName name="indrev">#REF!</definedName>
    <definedName name="indsga">#REF!</definedName>
    <definedName name="inject">[8]Sensitivities!#REF!</definedName>
    <definedName name="InputAnn">[1]__FDSCACHE__!$C$344:$I$345,[1]__FDSCACHE__!$C$348:$I$352,[1]__FDSCACHE__!$C$355:$I$356,[1]__FDSCACHE__!$C$359:$I$363,[1]__FDSCACHE__!$C$366:$I$374,[1]__FDSCACHE__!$C$377:$I$379,[1]__FDSCACHE__!$C$382:$I$385,[1]__FDSCACHE__!$C$388:$I$391,[1]__FDSCACHE__!$C$394:$I$398,[1]__FDSCACHE__!$C$401:$I$404</definedName>
    <definedName name="InputQtr">[1]__FDSCACHE__!$C$436:$G$438,[1]__FDSCACHE__!$C$441:$G$447,[1]__FDSCACHE__!$C$450:$G$452,[1]__FDSCACHE__!$C$455:$G$458,[1]__FDSCACHE__!$C$461:$G$464,[1]__FDSCACHE__!$C$467:$G$471,[1]__FDSCACHE__!$C$474:$G$476</definedName>
    <definedName name="Int_exp">7%</definedName>
    <definedName name="Interest_Expense_Rate">7%</definedName>
    <definedName name="Interest_Income_Rate">6.5%</definedName>
    <definedName name="invdays">#REF!</definedName>
    <definedName name="IPOSize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IZED_INTEREST" hidden="1">"c2076"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41302.6061805556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S" hidden="1">"c2119"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LBO">[1]Inputs!#REF!</definedName>
    <definedName name="LBO_DEBT">#REF!</definedName>
    <definedName name="Lean">#REF!</definedName>
    <definedName name="Lean1">#REF!</definedName>
    <definedName name="LIBOR">#REF!</definedName>
    <definedName name="LIBOR3">#REF!</definedName>
    <definedName name="limagp">#REF!</definedName>
    <definedName name="limarev">#REF!</definedName>
    <definedName name="limasga">#REF!</definedName>
    <definedName name="LookUp2">#REF!</definedName>
    <definedName name="LTMDate">#REF!</definedName>
    <definedName name="LTMEBITDA">#REF!</definedName>
    <definedName name="LTMEPS">#REF!</definedName>
    <definedName name="LTMMonths">#REF!</definedName>
    <definedName name="MA_Comps_Range">'[4]M&amp;A-Comps-Data'!$D$2:$AK$84</definedName>
    <definedName name="make">[8]Sensitivities!#REF!</definedName>
    <definedName name="marg1">#REF!</definedName>
    <definedName name="marg2">#REF!</definedName>
    <definedName name="marg3">#REF!</definedName>
    <definedName name="marg4">#REF!</definedName>
    <definedName name="margin2">[2]Model!#REF!</definedName>
    <definedName name="margin3">[2]Model!#REF!</definedName>
    <definedName name="margin4">[2]Model!#REF!</definedName>
    <definedName name="margin5">[2]Model!#REF!</definedName>
    <definedName name="MATRIX">#REF!</definedName>
    <definedName name="maturegrowth">#REF!</definedName>
    <definedName name="mazgp">#REF!</definedName>
    <definedName name="mazrev">#REF!</definedName>
    <definedName name="mazsga">#REF!</definedName>
    <definedName name="mcs03g.ReqArray">{"Compustat","93439010","LC992/Q27/q20","Q","2/1/1992","8/27/95","V"}</definedName>
    <definedName name="MedianMultiple">#REF!</definedName>
    <definedName name="megagp">#REF!</definedName>
    <definedName name="megarev">#REF!</definedName>
    <definedName name="megsga">#REF!</definedName>
    <definedName name="mgmt">#REF!</definedName>
    <definedName name="MgmtOwn">#REF!</definedName>
    <definedName name="mgp">#REF!</definedName>
    <definedName name="michgp">#REF!</definedName>
    <definedName name="michrev">#REF!</definedName>
    <definedName name="michsga">#REF!</definedName>
    <definedName name="milgp">#REF!</definedName>
    <definedName name="milrev">#REF!</definedName>
    <definedName name="milsga">#REF!</definedName>
    <definedName name="mincash">#REF!</definedName>
    <definedName name="MKT_PRICE">#REF!</definedName>
    <definedName name="MktPrice">#REF!</definedName>
    <definedName name="mrev">#REF!</definedName>
    <definedName name="msga">#REF!</definedName>
    <definedName name="MultipleFactor">#REF!</definedName>
    <definedName name="muskgp">#REF!</definedName>
    <definedName name="muskrev">#REF!</definedName>
    <definedName name="musksga">#REF!</definedName>
    <definedName name="NameProj">[1]Inputs!#REF!</definedName>
    <definedName name="names">#REF!</definedName>
    <definedName name="NameTar">[1]Inputs!#REF!</definedName>
    <definedName name="NetOptions">#REF!</definedName>
    <definedName name="NEW">{"Compustat","93439010","LC992/Q27/q20","Q","2/1/1992","8/27/95","V"}</definedName>
    <definedName name="nfdcase">#REF!</definedName>
    <definedName name="nfnewgrowth">#REF!</definedName>
    <definedName name="nfrcase">#REF!</definedName>
    <definedName name="ngpmargin">#REF!</definedName>
    <definedName name="nlgrowth">#REF!</definedName>
    <definedName name="notes">#REF!</definedName>
    <definedName name="notes2">#REF!</definedName>
    <definedName name="nsgamargin">#REF!</definedName>
    <definedName name="NVH">#REF!</definedName>
    <definedName name="OFFER">[1]__FDSCACHE__!#REF!</definedName>
    <definedName name="OfferPrice">#REF!</definedName>
    <definedName name="offpr">#REF!</definedName>
    <definedName name="ohiogp">#REF!</definedName>
    <definedName name="ohiorev">#REF!</definedName>
    <definedName name="ohiosga">#REF!</definedName>
    <definedName name="OpeningBkDebt">SUM(#REF!)</definedName>
    <definedName name="openingcash">#REF!</definedName>
    <definedName name="OpeningDebt">#REF!</definedName>
    <definedName name="OpeningEquity">#REF!</definedName>
    <definedName name="OpeningSrDebt">SUM(#REF!)</definedName>
    <definedName name="operexp">#REF!</definedName>
    <definedName name="opex">#REF!</definedName>
    <definedName name="opex2">#REF!</definedName>
    <definedName name="OPT_PRICE">#REF!</definedName>
    <definedName name="OPTIONS">#REF!</definedName>
    <definedName name="othass">#REF!</definedName>
    <definedName name="othass2">#REF!</definedName>
    <definedName name="other">#REF!</definedName>
    <definedName name="other2">#REF!</definedName>
    <definedName name="OWN">#REF!</definedName>
    <definedName name="P.Close">#N/A</definedName>
    <definedName name="P.Comp">#N/A</definedName>
    <definedName name="P.CompIndex">#N/A</definedName>
    <definedName name="P.Date">#N/A</definedName>
    <definedName name="P.Date2">#N/A</definedName>
    <definedName name="P.Date3">#N/A</definedName>
    <definedName name="P.Date4">#N/A</definedName>
    <definedName name="P.FirstRow">#N/A</definedName>
    <definedName name="P.High">#N/A</definedName>
    <definedName name="P.Holidays">#N/A</definedName>
    <definedName name="P.LastRow">#N/A</definedName>
    <definedName name="P.Low">#N/A</definedName>
    <definedName name="P.PE">#N/A</definedName>
    <definedName name="P.Vol">#N/A</definedName>
    <definedName name="P.Yield">#N/A</definedName>
    <definedName name="P_L">#REF!</definedName>
    <definedName name="Page_1">#REF!</definedName>
    <definedName name="Page_2">#REF!</definedName>
    <definedName name="Page_3">#REF!</definedName>
    <definedName name="Page_4">#REF!</definedName>
    <definedName name="PAGE_5">#REF!</definedName>
    <definedName name="PAGE_6">#REF!</definedName>
    <definedName name="page1">#REF!</definedName>
    <definedName name="Page13">#REF!</definedName>
    <definedName name="Page14">#REF!</definedName>
    <definedName name="PAGE1A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ydays">#REF!</definedName>
    <definedName name="PD_adj">#REF!</definedName>
    <definedName name="Performance_Discount">0.2</definedName>
    <definedName name="PFPRICE">#REF!</definedName>
    <definedName name="PFPRICE2">#REF!</definedName>
    <definedName name="pik">#REF!</definedName>
    <definedName name="PIKPref">#REF!</definedName>
    <definedName name="PIKTERM">#REF!</definedName>
    <definedName name="PIKTERM1">#REF!</definedName>
    <definedName name="POOL">[1]Inputs!#REF!</definedName>
    <definedName name="PORTION">#REF!</definedName>
    <definedName name="PrefInvest">#REF!</definedName>
    <definedName name="premium">[1]__FDSCACHE__!#REF!</definedName>
    <definedName name="prepoth">#REF!</definedName>
    <definedName name="price">[1]__FDSCACHE__!$F$6</definedName>
    <definedName name="price4">[2]Sensetivities!#REF!</definedName>
    <definedName name="priceacq">'[1]Masonite-KKR'!#REF!</definedName>
    <definedName name="PriceO">[9]pf!$E$38</definedName>
    <definedName name="pricetar">'[1]Masonite-KKR'!#REF!</definedName>
    <definedName name="PRIDES">[0]!PRIDES</definedName>
    <definedName name="Prime">#REF!</definedName>
    <definedName name="_xlnm.Print_Area" localSheetId="0">IS!$A$2:$N$45</definedName>
    <definedName name="Print_Area_MI">#REF!</definedName>
    <definedName name="PRINT10">#REF!</definedName>
    <definedName name="PRINT12">#REF!</definedName>
    <definedName name="PRINT13">#REF!</definedName>
    <definedName name="PRINT14">#REF!</definedName>
    <definedName name="PRINT4">#REF!</definedName>
    <definedName name="PRINT6">#REF!</definedName>
    <definedName name="PRINT8">#REF!</definedName>
    <definedName name="PRINTREPORT">#REF!</definedName>
    <definedName name="prive4">[2]Sensetivities!#REF!</definedName>
    <definedName name="project">[1]Inputs!$D$5</definedName>
    <definedName name="ProjectName">#REF!</definedName>
    <definedName name="Prt.Stock.Prices">#N/A</definedName>
    <definedName name="Q.Date">#N/A</definedName>
    <definedName name="Q.DateEOM">#N/A</definedName>
    <definedName name="Q.DPS">#N/A</definedName>
    <definedName name="Q.EPS">#N/A</definedName>
    <definedName name="Q.FirstRow">#N/A</definedName>
    <definedName name="Q.LastRow">#N/A</definedName>
    <definedName name="RAT_A">#REF!</definedName>
    <definedName name="RAT_T">#REF!</definedName>
    <definedName name="ratio1pfma">'[1]Berkshire_Benjamin Moore'!#REF!</definedName>
    <definedName name="RATIOS">#REF!</definedName>
    <definedName name="rdcase">#REF!</definedName>
    <definedName name="RecapOwn">#REF!</definedName>
    <definedName name="RecapPur">#REF!</definedName>
    <definedName name="REPURCHASE">#REF!</definedName>
    <definedName name="RETURN">#REF!</definedName>
    <definedName name="ReturnOnCash">#REF!</definedName>
    <definedName name="rev">#REF!</definedName>
    <definedName name="revenues2">[2]Sensetivities!#REF!</definedName>
    <definedName name="reveunes2">[2]Sensetivities!#REF!</definedName>
    <definedName name="rnumber">#REF!</definedName>
    <definedName name="rocogs">#REF!</definedName>
    <definedName name="roopex">#REF!</definedName>
    <definedName name="rorev">#REF!</definedName>
    <definedName name="royalties">#REF!</definedName>
    <definedName name="Rpt.Table">#N/A</definedName>
    <definedName name="Rpt.Text">#N/A</definedName>
    <definedName name="rrcase">#REF!</definedName>
    <definedName name="rrevgrowth">#REF!</definedName>
    <definedName name="S.AllColumns">#N/A</definedName>
    <definedName name="S.AllPriceColumns">#N/A</definedName>
    <definedName name="S.SortColumn">[0]!T.Date</definedName>
    <definedName name="sales">#REF!</definedName>
    <definedName name="sales1">[2]Sensetivities!#REF!</definedName>
    <definedName name="sales3">[2]Sensetivities!#REF!</definedName>
    <definedName name="sales4">[2]Sensetivities!#REF!</definedName>
    <definedName name="salesebitda">[2]Model!#REF!</definedName>
    <definedName name="SCEN">[1]Inputs!#REF!</definedName>
    <definedName name="scenario">#REF!</definedName>
    <definedName name="ScenarioName">#REF!</definedName>
    <definedName name="ScenarioName1">#REF!</definedName>
    <definedName name="ScenarioName2">#REF!</definedName>
    <definedName name="Seal">#REF!</definedName>
    <definedName name="sens">#REF!</definedName>
    <definedName name="Sensitivities2">#REF!</definedName>
    <definedName name="SGA">#REF!</definedName>
    <definedName name="shares">'[1]Masonite-KKR'!#REF!</definedName>
    <definedName name="slc99mod.xls">#REF!</definedName>
    <definedName name="sName">[0]!sName</definedName>
    <definedName name="sName2">[0]!sName2</definedName>
    <definedName name="solver_adj" localSheetId="0" hidden="1">IS!#REF!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IS!#REF!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828.7</definedName>
    <definedName name="sop">[3]Schick!$C$2</definedName>
    <definedName name="spsales">[2]Sensetivities!#REF!</definedName>
    <definedName name="ss">[1]__FDSCACHE__!$D$3</definedName>
    <definedName name="street">#REF!</definedName>
    <definedName name="Structure">[1]Inputs!#REF!</definedName>
    <definedName name="Stub">[4]DCF!$P$4</definedName>
    <definedName name="SUMM">#REF!</definedName>
    <definedName name="sweep">#REF!</definedName>
    <definedName name="swingcogs">[2]Model!#REF!</definedName>
    <definedName name="swinggross">[2]Model!#REF!</definedName>
    <definedName name="swingop">[2]Model!#REF!</definedName>
    <definedName name="T.Date">#N/A</definedName>
    <definedName name="T.Date2">#N/A</definedName>
    <definedName name="T.Date3">#N/A</definedName>
    <definedName name="T.DateEOM">#N/A</definedName>
    <definedName name="T.DPS">#N/A</definedName>
    <definedName name="T.EPS">#N/A</definedName>
    <definedName name="T.High">#N/A</definedName>
    <definedName name="T.Low">#N/A</definedName>
    <definedName name="T.PE">#N/A</definedName>
    <definedName name="T.Vol">#N/A</definedName>
    <definedName name="T.Yield">#N/A</definedName>
    <definedName name="tar">#REF!</definedName>
    <definedName name="TARG">#REF!</definedName>
    <definedName name="Target_adj">#REF!</definedName>
    <definedName name="tax_rate">0.38</definedName>
    <definedName name="TaxRate">#REF!</definedName>
    <definedName name="TenderFee">#REF!</definedName>
    <definedName name="TenderPremium">#REF!</definedName>
    <definedName name="Tgt_adj">#REF!</definedName>
    <definedName name="TICKER">#REF!</definedName>
    <definedName name="TOC">#REF!</definedName>
    <definedName name="TotalConsideration">#REF!</definedName>
    <definedName name="TotalEquity">#REF!</definedName>
    <definedName name="totalgross">[2]Model!#REF!</definedName>
    <definedName name="TTM">[4]Inputs!$L$13</definedName>
    <definedName name="TxGoodwillAmort">#REF!</definedName>
    <definedName name="Type">#REF!</definedName>
    <definedName name="ultragp">#REF!</definedName>
    <definedName name="ultrarev">#REF!</definedName>
    <definedName name="ultrasga">#REF!</definedName>
    <definedName name="Units">[4]Inputs!$E$16</definedName>
    <definedName name="UNPRIDES">[0]!UNPRIDES</definedName>
    <definedName name="vangp">#REF!</definedName>
    <definedName name="vanrev">#REF!</definedName>
    <definedName name="vansga">#REF!</definedName>
    <definedName name="WACC">#REF!</definedName>
    <definedName name="wcass1">#REF!</definedName>
    <definedName name="wcass12">#REF!</definedName>
    <definedName name="wcass2">#REF!</definedName>
    <definedName name="wcass22">#REF!</definedName>
    <definedName name="wcass3">#REF!</definedName>
    <definedName name="wcass32">#REF!</definedName>
    <definedName name="wcass4">#REF!</definedName>
    <definedName name="wcass42">#REF!</definedName>
    <definedName name="wcliab1">#REF!</definedName>
    <definedName name="wcliab12">#REF!</definedName>
    <definedName name="wcliab2">#REF!</definedName>
    <definedName name="wcliab22">#REF!</definedName>
    <definedName name="wcliab3">#REF!</definedName>
    <definedName name="wcliab32">#REF!</definedName>
    <definedName name="westgp">#REF!</definedName>
    <definedName name="westrev">#REF!</definedName>
    <definedName name="westsga">#REF!</definedName>
    <definedName name="wgp">#REF!</definedName>
    <definedName name="wrev">#REF!</definedName>
    <definedName name="wrn.COMPCO." hidden="1">{"Page1",#N/A,FALSE,"CompCo";"Page2",#N/A,FALSE,"CompCo"}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sga">#REF!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x">[10]Inputs!$L$12</definedName>
    <definedName name="year">[2]Model!#REF!</definedName>
    <definedName name="Year1CashInterest">SUMPRODUCT(#REF!,#REF!)</definedName>
    <definedName name="yearconvention">[1]Inputs!#REF!</definedName>
    <definedName name="YHOO_20_Day_Price">'[4]Public-Comps-Data'!$AB$43</definedName>
    <definedName name="YHOO_Basic_Shares">'[4]Public-Comps-Data'!$AA$44</definedName>
    <definedName name="YHOO_Diluted_Shares">'[4]Public-Comps-Data'!$AA$56</definedName>
    <definedName name="YHOO_Share_Price">'[4]Public-Comps-Data'!$AA$43</definedName>
    <definedName name="YR1EPS">#REF!</definedName>
    <definedName name="YR2EPS">#REF!</definedName>
  </definedNames>
  <calcPr calcId="191029" iterate="1"/>
</workbook>
</file>

<file path=xl/calcChain.xml><?xml version="1.0" encoding="utf-8"?>
<calcChain xmlns="http://schemas.openxmlformats.org/spreadsheetml/2006/main">
  <c r="N27" i="2" l="1"/>
  <c r="M27" i="2"/>
  <c r="L27" i="2"/>
  <c r="K27" i="2"/>
  <c r="J27" i="2"/>
  <c r="I27" i="2"/>
  <c r="H27" i="2"/>
  <c r="G27" i="2"/>
  <c r="F27" i="2"/>
  <c r="E27" i="2"/>
  <c r="N26" i="2"/>
  <c r="M26" i="2"/>
  <c r="L26" i="2"/>
  <c r="K26" i="2"/>
  <c r="J26" i="2"/>
  <c r="I26" i="2"/>
  <c r="H26" i="2"/>
  <c r="G26" i="2"/>
  <c r="F26" i="2"/>
  <c r="E26" i="2"/>
  <c r="N25" i="2"/>
  <c r="M25" i="2"/>
  <c r="L25" i="2"/>
  <c r="K25" i="2"/>
  <c r="J25" i="2"/>
  <c r="I25" i="2"/>
  <c r="H25" i="2"/>
  <c r="G25" i="2"/>
  <c r="F25" i="2"/>
  <c r="E25" i="2"/>
  <c r="O59" i="5"/>
  <c r="O22" i="3" s="1"/>
  <c r="N59" i="5"/>
  <c r="N22" i="3" s="1"/>
  <c r="M59" i="5"/>
  <c r="M22" i="3" s="1"/>
  <c r="L59" i="5"/>
  <c r="L22" i="3" s="1"/>
  <c r="K59" i="5"/>
  <c r="K22" i="3" s="1"/>
  <c r="J59" i="5"/>
  <c r="J22" i="3" s="1"/>
  <c r="I59" i="5"/>
  <c r="I22" i="3" s="1"/>
  <c r="H59" i="5"/>
  <c r="H22" i="3" s="1"/>
  <c r="G59" i="5"/>
  <c r="G22" i="3" s="1"/>
  <c r="F59" i="5"/>
  <c r="F22" i="3" s="1"/>
  <c r="F58" i="5"/>
  <c r="F21" i="3" s="1"/>
  <c r="O58" i="5"/>
  <c r="O21" i="3" s="1"/>
  <c r="N58" i="5"/>
  <c r="N21" i="3" s="1"/>
  <c r="M58" i="5"/>
  <c r="M21" i="3" s="1"/>
  <c r="L58" i="5"/>
  <c r="L21" i="3" s="1"/>
  <c r="K58" i="5"/>
  <c r="K21" i="3" s="1"/>
  <c r="J58" i="5"/>
  <c r="J21" i="3" s="1"/>
  <c r="I58" i="5"/>
  <c r="I21" i="3" s="1"/>
  <c r="H58" i="5"/>
  <c r="H21" i="3" s="1"/>
  <c r="G58" i="5"/>
  <c r="G21" i="3" s="1"/>
  <c r="O57" i="5"/>
  <c r="O20" i="3" s="1"/>
  <c r="N57" i="5"/>
  <c r="N20" i="3" s="1"/>
  <c r="M57" i="5"/>
  <c r="M20" i="3" s="1"/>
  <c r="L57" i="5"/>
  <c r="L20" i="3" s="1"/>
  <c r="K57" i="5"/>
  <c r="K20" i="3" s="1"/>
  <c r="J57" i="5"/>
  <c r="J20" i="3" s="1"/>
  <c r="I57" i="5"/>
  <c r="I20" i="3" s="1"/>
  <c r="H57" i="5"/>
  <c r="H20" i="3" s="1"/>
  <c r="G57" i="5"/>
  <c r="G20" i="3" s="1"/>
  <c r="F57" i="5"/>
  <c r="F20" i="3" s="1"/>
  <c r="E20" i="2"/>
  <c r="O30" i="5"/>
  <c r="N30" i="5"/>
  <c r="M30" i="5"/>
  <c r="L30" i="5"/>
  <c r="K30" i="5"/>
  <c r="J30" i="5"/>
  <c r="I30" i="5"/>
  <c r="H30" i="5"/>
  <c r="G30" i="5"/>
  <c r="F30" i="5"/>
  <c r="F27" i="5"/>
  <c r="E37" i="3" l="1"/>
  <c r="E38" i="3"/>
  <c r="E39" i="3"/>
  <c r="E46" i="3"/>
  <c r="E47" i="3"/>
  <c r="E48" i="3"/>
  <c r="F7" i="3"/>
  <c r="F23" i="5"/>
  <c r="E29" i="2" l="1"/>
  <c r="B27" i="2"/>
  <c r="B26" i="2"/>
  <c r="B25" i="2"/>
  <c r="O29" i="5"/>
  <c r="N29" i="5"/>
  <c r="M29" i="5"/>
  <c r="L29" i="5"/>
  <c r="K29" i="5"/>
  <c r="J29" i="5"/>
  <c r="I29" i="5"/>
  <c r="H29" i="5"/>
  <c r="G29" i="5"/>
  <c r="F29" i="5"/>
  <c r="O28" i="5"/>
  <c r="N28" i="5"/>
  <c r="M28" i="5"/>
  <c r="L28" i="5"/>
  <c r="K28" i="5"/>
  <c r="J28" i="5"/>
  <c r="I28" i="5"/>
  <c r="H28" i="5"/>
  <c r="G28" i="5"/>
  <c r="F28" i="5"/>
  <c r="O27" i="5"/>
  <c r="N27" i="5"/>
  <c r="M27" i="5"/>
  <c r="L27" i="5"/>
  <c r="K27" i="5"/>
  <c r="J27" i="5"/>
  <c r="I27" i="5"/>
  <c r="H27" i="5"/>
  <c r="G27" i="5"/>
  <c r="F34" i="5"/>
  <c r="F31" i="5" l="1"/>
  <c r="F28" i="2" l="1"/>
  <c r="G28" i="2"/>
  <c r="E28" i="2"/>
  <c r="H28" i="2" l="1"/>
  <c r="I28" i="2" l="1"/>
  <c r="J28" i="2" l="1"/>
  <c r="K28" i="2" l="1"/>
  <c r="L28" i="2" l="1"/>
  <c r="N28" i="2" l="1"/>
  <c r="M28" i="2"/>
  <c r="F9" i="3" l="1"/>
  <c r="E16" i="2"/>
  <c r="E13" i="2"/>
  <c r="E9" i="2"/>
  <c r="F8" i="3" s="1"/>
  <c r="F13" i="5" l="1"/>
  <c r="F12" i="5"/>
  <c r="F14" i="5"/>
  <c r="F45" i="2"/>
  <c r="G45" i="2" s="1"/>
  <c r="H45" i="2" s="1"/>
  <c r="I45" i="2" s="1"/>
  <c r="J45" i="2" s="1"/>
  <c r="K45" i="2" s="1"/>
  <c r="L45" i="2" s="1"/>
  <c r="M45" i="2" s="1"/>
  <c r="N45" i="2" s="1"/>
  <c r="E32" i="3"/>
  <c r="E10" i="3"/>
  <c r="E13" i="3" s="1"/>
  <c r="E25" i="3" s="1"/>
  <c r="E18" i="3"/>
  <c r="E23" i="3" s="1"/>
  <c r="F9" i="5" l="1"/>
  <c r="F12" i="3" s="1"/>
  <c r="F17" i="3"/>
  <c r="F18" i="5" s="1"/>
  <c r="F16" i="3"/>
  <c r="F17" i="5" s="1"/>
  <c r="F6" i="2"/>
  <c r="G6" i="2" s="1"/>
  <c r="E7" i="2"/>
  <c r="F24" i="5"/>
  <c r="E14" i="2"/>
  <c r="F20" i="2" l="1"/>
  <c r="G9" i="5" s="1"/>
  <c r="G20" i="2"/>
  <c r="F29" i="2"/>
  <c r="E26" i="3"/>
  <c r="E28" i="3" s="1"/>
  <c r="E30" i="3" s="1"/>
  <c r="G7" i="3"/>
  <c r="F7" i="2"/>
  <c r="F16" i="2"/>
  <c r="F9" i="2"/>
  <c r="G8" i="3" s="1"/>
  <c r="F13" i="2"/>
  <c r="F14" i="2" s="1"/>
  <c r="F15" i="3"/>
  <c r="F16" i="5" s="1"/>
  <c r="F19" i="5" s="1"/>
  <c r="E10" i="2"/>
  <c r="E11" i="2" s="1"/>
  <c r="G17" i="3"/>
  <c r="G18" i="5" s="1"/>
  <c r="G23" i="5"/>
  <c r="G16" i="3"/>
  <c r="G17" i="5" s="1"/>
  <c r="G9" i="3"/>
  <c r="G29" i="2" l="1"/>
  <c r="H23" i="5"/>
  <c r="H24" i="5" s="1"/>
  <c r="H7" i="3"/>
  <c r="H12" i="5" s="1"/>
  <c r="G14" i="5"/>
  <c r="G13" i="5"/>
  <c r="G12" i="5"/>
  <c r="G24" i="5"/>
  <c r="G12" i="3"/>
  <c r="F18" i="3"/>
  <c r="F32" i="3"/>
  <c r="F33" i="3" s="1"/>
  <c r="H6" i="2"/>
  <c r="H20" i="2" s="1"/>
  <c r="G16" i="2"/>
  <c r="E17" i="2"/>
  <c r="H17" i="3"/>
  <c r="H18" i="5" s="1"/>
  <c r="G7" i="2"/>
  <c r="G13" i="2"/>
  <c r="G14" i="2" s="1"/>
  <c r="H9" i="3"/>
  <c r="H14" i="5" s="1"/>
  <c r="G9" i="2"/>
  <c r="H15" i="3" s="1"/>
  <c r="H16" i="3"/>
  <c r="H17" i="5" s="1"/>
  <c r="H9" i="5"/>
  <c r="F10" i="2"/>
  <c r="F17" i="2" s="1"/>
  <c r="F21" i="2" s="1"/>
  <c r="G15" i="3"/>
  <c r="G16" i="5" s="1"/>
  <c r="H29" i="2" l="1"/>
  <c r="E18" i="2"/>
  <c r="E21" i="2"/>
  <c r="G19" i="5"/>
  <c r="H13" i="2"/>
  <c r="H14" i="2" s="1"/>
  <c r="H16" i="5"/>
  <c r="H9" i="2"/>
  <c r="H10" i="2" s="1"/>
  <c r="H11" i="2" s="1"/>
  <c r="F11" i="2"/>
  <c r="I9" i="5"/>
  <c r="I16" i="3"/>
  <c r="I17" i="5" s="1"/>
  <c r="I23" i="5"/>
  <c r="I24" i="5" s="1"/>
  <c r="I9" i="3"/>
  <c r="I7" i="3"/>
  <c r="I12" i="5" s="1"/>
  <c r="H16" i="2"/>
  <c r="I17" i="3"/>
  <c r="I18" i="5" s="1"/>
  <c r="H7" i="2"/>
  <c r="I6" i="2"/>
  <c r="I20" i="2" s="1"/>
  <c r="G10" i="2"/>
  <c r="G17" i="2" s="1"/>
  <c r="G21" i="2" s="1"/>
  <c r="H8" i="3"/>
  <c r="G32" i="3"/>
  <c r="G33" i="3" s="1"/>
  <c r="G18" i="3"/>
  <c r="H12" i="3"/>
  <c r="F18" i="2"/>
  <c r="H18" i="3"/>
  <c r="I29" i="2" l="1"/>
  <c r="I16" i="2"/>
  <c r="H17" i="2"/>
  <c r="J6" i="2"/>
  <c r="J20" i="2" s="1"/>
  <c r="H13" i="5"/>
  <c r="H19" i="5" s="1"/>
  <c r="I14" i="5"/>
  <c r="H32" i="3"/>
  <c r="H33" i="3" s="1"/>
  <c r="I8" i="3"/>
  <c r="I15" i="3"/>
  <c r="J16" i="3"/>
  <c r="J17" i="5" s="1"/>
  <c r="J7" i="3"/>
  <c r="J12" i="5" s="1"/>
  <c r="I7" i="2"/>
  <c r="I12" i="3"/>
  <c r="J23" i="5"/>
  <c r="J24" i="5" s="1"/>
  <c r="E22" i="2"/>
  <c r="G11" i="2"/>
  <c r="J17" i="3"/>
  <c r="J18" i="5" s="1"/>
  <c r="I9" i="2"/>
  <c r="I10" i="2" s="1"/>
  <c r="I13" i="2"/>
  <c r="I14" i="2" s="1"/>
  <c r="J9" i="3"/>
  <c r="J9" i="5"/>
  <c r="F22" i="2"/>
  <c r="G22" i="2"/>
  <c r="G18" i="2"/>
  <c r="J29" i="2" l="1"/>
  <c r="H21" i="2"/>
  <c r="H22" i="2" s="1"/>
  <c r="K16" i="3"/>
  <c r="K17" i="5" s="1"/>
  <c r="J9" i="2"/>
  <c r="J10" i="2" s="1"/>
  <c r="J11" i="2" s="1"/>
  <c r="H18" i="2"/>
  <c r="J7" i="2"/>
  <c r="K9" i="5"/>
  <c r="K23" i="5"/>
  <c r="K24" i="5" s="1"/>
  <c r="K17" i="3"/>
  <c r="K18" i="5" s="1"/>
  <c r="J13" i="2"/>
  <c r="J14" i="2" s="1"/>
  <c r="K7" i="3"/>
  <c r="K12" i="5" s="1"/>
  <c r="K9" i="3"/>
  <c r="K14" i="5" s="1"/>
  <c r="K6" i="2"/>
  <c r="K20" i="2" s="1"/>
  <c r="J16" i="2"/>
  <c r="I18" i="3"/>
  <c r="I16" i="5"/>
  <c r="I13" i="5"/>
  <c r="J14" i="5"/>
  <c r="I32" i="3"/>
  <c r="I33" i="3" s="1"/>
  <c r="J12" i="3"/>
  <c r="I17" i="2"/>
  <c r="I11" i="2"/>
  <c r="J8" i="3"/>
  <c r="J15" i="3"/>
  <c r="K29" i="2" l="1"/>
  <c r="I21" i="2"/>
  <c r="I22" i="2" s="1"/>
  <c r="K7" i="2"/>
  <c r="L6" i="2"/>
  <c r="L20" i="2" s="1"/>
  <c r="K8" i="3"/>
  <c r="K13" i="5" s="1"/>
  <c r="L7" i="3"/>
  <c r="L12" i="5" s="1"/>
  <c r="K9" i="2"/>
  <c r="L8" i="3" s="1"/>
  <c r="L17" i="3"/>
  <c r="L18" i="5" s="1"/>
  <c r="L9" i="5"/>
  <c r="K12" i="3"/>
  <c r="L9" i="3"/>
  <c r="L14" i="5" s="1"/>
  <c r="K13" i="2"/>
  <c r="K14" i="2" s="1"/>
  <c r="K15" i="3"/>
  <c r="K18" i="3" s="1"/>
  <c r="J17" i="2"/>
  <c r="L23" i="5"/>
  <c r="L24" i="5" s="1"/>
  <c r="L16" i="3"/>
  <c r="L17" i="5" s="1"/>
  <c r="K16" i="2"/>
  <c r="I19" i="5"/>
  <c r="J13" i="5"/>
  <c r="J32" i="3"/>
  <c r="J33" i="3" s="1"/>
  <c r="J16" i="5"/>
  <c r="J18" i="3"/>
  <c r="I18" i="2"/>
  <c r="L29" i="2" l="1"/>
  <c r="J21" i="2"/>
  <c r="J22" i="2" s="1"/>
  <c r="K16" i="5"/>
  <c r="K19" i="5" s="1"/>
  <c r="M9" i="3"/>
  <c r="M14" i="5" s="1"/>
  <c r="M16" i="3"/>
  <c r="M17" i="5" s="1"/>
  <c r="M17" i="3"/>
  <c r="M18" i="5" s="1"/>
  <c r="L16" i="2"/>
  <c r="L7" i="2"/>
  <c r="L13" i="2"/>
  <c r="L14" i="2" s="1"/>
  <c r="M23" i="5"/>
  <c r="M24" i="5" s="1"/>
  <c r="M9" i="5"/>
  <c r="M6" i="2"/>
  <c r="M20" i="2" s="1"/>
  <c r="L12" i="3"/>
  <c r="L13" i="5"/>
  <c r="L9" i="2"/>
  <c r="L10" i="2" s="1"/>
  <c r="M7" i="3"/>
  <c r="M12" i="5" s="1"/>
  <c r="K32" i="3"/>
  <c r="K33" i="3" s="1"/>
  <c r="L15" i="3"/>
  <c r="L16" i="5" s="1"/>
  <c r="K10" i="2"/>
  <c r="K17" i="2" s="1"/>
  <c r="K21" i="2" s="1"/>
  <c r="J18" i="2"/>
  <c r="J19" i="5"/>
  <c r="M29" i="2" l="1"/>
  <c r="N17" i="3"/>
  <c r="N18" i="5" s="1"/>
  <c r="N23" i="5"/>
  <c r="N24" i="5" s="1"/>
  <c r="N9" i="3"/>
  <c r="N14" i="5" s="1"/>
  <c r="N7" i="3"/>
  <c r="N12" i="5" s="1"/>
  <c r="M7" i="2"/>
  <c r="N16" i="3"/>
  <c r="N17" i="5" s="1"/>
  <c r="M12" i="3"/>
  <c r="M13" i="2"/>
  <c r="M14" i="2" s="1"/>
  <c r="N9" i="5"/>
  <c r="N6" i="2"/>
  <c r="N20" i="2" s="1"/>
  <c r="M9" i="2"/>
  <c r="M10" i="2" s="1"/>
  <c r="M11" i="2" s="1"/>
  <c r="M16" i="2"/>
  <c r="L19" i="5"/>
  <c r="L17" i="2"/>
  <c r="L11" i="2"/>
  <c r="L32" i="3"/>
  <c r="L33" i="3" s="1"/>
  <c r="K11" i="2"/>
  <c r="L18" i="3"/>
  <c r="M8" i="3"/>
  <c r="M13" i="5" s="1"/>
  <c r="M15" i="3"/>
  <c r="M16" i="5" s="1"/>
  <c r="K22" i="2"/>
  <c r="K18" i="2"/>
  <c r="N29" i="2" l="1"/>
  <c r="N15" i="3"/>
  <c r="O9" i="3"/>
  <c r="O14" i="5" s="1"/>
  <c r="L21" i="2"/>
  <c r="L22" i="2" s="1"/>
  <c r="O7" i="3"/>
  <c r="O12" i="5" s="1"/>
  <c r="N7" i="2"/>
  <c r="O23" i="5"/>
  <c r="O24" i="5" s="1"/>
  <c r="N13" i="2"/>
  <c r="N14" i="2" s="1"/>
  <c r="N16" i="2"/>
  <c r="N12" i="3"/>
  <c r="L18" i="2"/>
  <c r="O17" i="3"/>
  <c r="O18" i="5" s="1"/>
  <c r="O9" i="5"/>
  <c r="M17" i="2"/>
  <c r="O16" i="3"/>
  <c r="O17" i="5" s="1"/>
  <c r="N9" i="2"/>
  <c r="N10" i="2" s="1"/>
  <c r="N11" i="2" s="1"/>
  <c r="N8" i="3"/>
  <c r="N16" i="5"/>
  <c r="M32" i="3"/>
  <c r="M33" i="3" s="1"/>
  <c r="M18" i="3"/>
  <c r="M19" i="5"/>
  <c r="N18" i="3"/>
  <c r="N32" i="3" l="1"/>
  <c r="N33" i="3" s="1"/>
  <c r="N13" i="5"/>
  <c r="N19" i="5" s="1"/>
  <c r="O12" i="3"/>
  <c r="M21" i="2"/>
  <c r="M22" i="2" s="1"/>
  <c r="M18" i="2"/>
  <c r="N17" i="2"/>
  <c r="N21" i="2" s="1"/>
  <c r="N22" i="2" s="1"/>
  <c r="O15" i="3"/>
  <c r="O16" i="5" s="1"/>
  <c r="O8" i="3"/>
  <c r="O13" i="5" s="1"/>
  <c r="N18" i="2" l="1"/>
  <c r="O19" i="5"/>
  <c r="O18" i="3"/>
  <c r="O32" i="3"/>
  <c r="O33" i="3" s="1"/>
  <c r="G31" i="5"/>
  <c r="H31" i="5" l="1"/>
  <c r="I31" i="5" l="1"/>
  <c r="J31" i="5" l="1"/>
  <c r="K31" i="5" l="1"/>
  <c r="L31" i="5" l="1"/>
  <c r="M31" i="5" l="1"/>
  <c r="N31" i="5" l="1"/>
  <c r="O31" i="5" l="1"/>
  <c r="G30" i="2"/>
  <c r="G32" i="2" s="1"/>
  <c r="H30" i="2"/>
  <c r="H32" i="2" s="1"/>
  <c r="I30" i="2"/>
  <c r="I32" i="2" s="1"/>
  <c r="I33" i="2" s="1"/>
  <c r="J30" i="2"/>
  <c r="J32" i="2" s="1"/>
  <c r="K30" i="2"/>
  <c r="K32" i="2" s="1"/>
  <c r="K33" i="2" s="1"/>
  <c r="L30" i="2"/>
  <c r="L32" i="2" s="1"/>
  <c r="M30" i="2"/>
  <c r="M32" i="2" s="1"/>
  <c r="M33" i="2" s="1"/>
  <c r="N30" i="2"/>
  <c r="N32" i="2" s="1"/>
  <c r="H33" i="2" l="1"/>
  <c r="H34" i="2" s="1"/>
  <c r="H35" i="2" s="1"/>
  <c r="K34" i="2"/>
  <c r="K35" i="2" s="1"/>
  <c r="L33" i="2"/>
  <c r="L34" i="2" s="1"/>
  <c r="N33" i="2"/>
  <c r="N34" i="2" s="1"/>
  <c r="J33" i="2"/>
  <c r="J34" i="2" s="1"/>
  <c r="G33" i="2"/>
  <c r="G34" i="2" s="1"/>
  <c r="M34" i="2"/>
  <c r="I34" i="2"/>
  <c r="L8" i="5" l="1"/>
  <c r="L20" i="5" s="1"/>
  <c r="L33" i="5" s="1"/>
  <c r="I8" i="5"/>
  <c r="I20" i="5" s="1"/>
  <c r="I33" i="5" s="1"/>
  <c r="K8" i="5"/>
  <c r="K20" i="5" s="1"/>
  <c r="K33" i="5" s="1"/>
  <c r="J35" i="2"/>
  <c r="O8" i="5"/>
  <c r="O20" i="5" s="1"/>
  <c r="O33" i="5" s="1"/>
  <c r="N35" i="2"/>
  <c r="H8" i="5"/>
  <c r="H20" i="5" s="1"/>
  <c r="H33" i="5" s="1"/>
  <c r="G35" i="2"/>
  <c r="M8" i="5"/>
  <c r="M20" i="5" s="1"/>
  <c r="M33" i="5" s="1"/>
  <c r="L35" i="2"/>
  <c r="J8" i="5"/>
  <c r="J20" i="5" s="1"/>
  <c r="J33" i="5" s="1"/>
  <c r="I35" i="2"/>
  <c r="N8" i="5"/>
  <c r="N20" i="5" s="1"/>
  <c r="N33" i="5" s="1"/>
  <c r="M35" i="2"/>
  <c r="F30" i="2" l="1"/>
  <c r="F32" i="2" s="1"/>
  <c r="F33" i="2" l="1"/>
  <c r="F34" i="2" s="1"/>
  <c r="G8" i="5" l="1"/>
  <c r="G20" i="5" s="1"/>
  <c r="G33" i="5" s="1"/>
  <c r="F35" i="2"/>
  <c r="G23" i="3"/>
  <c r="I23" i="3"/>
  <c r="K23" i="3"/>
  <c r="F23" i="3"/>
  <c r="H23" i="3"/>
  <c r="J23" i="3"/>
  <c r="E30" i="2"/>
  <c r="E32" i="2" s="1"/>
  <c r="E33" i="2" l="1"/>
  <c r="E34" i="2" s="1"/>
  <c r="L23" i="3"/>
  <c r="M23" i="3" l="1"/>
  <c r="E35" i="2"/>
  <c r="F8" i="5"/>
  <c r="F20" i="5" s="1"/>
  <c r="F33" i="5" l="1"/>
  <c r="F35" i="5" s="1"/>
  <c r="F6" i="3" s="1"/>
  <c r="N23" i="3"/>
  <c r="O23" i="3"/>
  <c r="G34" i="5" l="1"/>
  <c r="G35" i="5" s="1"/>
  <c r="G6" i="3" s="1"/>
  <c r="G10" i="3" s="1"/>
  <c r="G13" i="3" s="1"/>
  <c r="G25" i="3" s="1"/>
  <c r="F10" i="3"/>
  <c r="F13" i="3" l="1"/>
  <c r="F25" i="3" s="1"/>
  <c r="H34" i="5"/>
  <c r="H35" i="5" s="1"/>
  <c r="H6" i="3" s="1"/>
  <c r="I34" i="5" s="1"/>
  <c r="I35" i="5" s="1"/>
  <c r="I6" i="3" s="1"/>
  <c r="G26" i="3"/>
  <c r="G28" i="3" s="1"/>
  <c r="G30" i="3" s="1"/>
  <c r="H10" i="3" l="1"/>
  <c r="H13" i="3" s="1"/>
  <c r="H25" i="3" s="1"/>
  <c r="H26" i="3" s="1"/>
  <c r="H28" i="3" s="1"/>
  <c r="H30" i="3" s="1"/>
  <c r="F26" i="3"/>
  <c r="F28" i="3" s="1"/>
  <c r="F30" i="3" s="1"/>
  <c r="I10" i="3"/>
  <c r="I13" i="3" s="1"/>
  <c r="I25" i="3" s="1"/>
  <c r="J34" i="5"/>
  <c r="J35" i="5" s="1"/>
  <c r="J6" i="3" s="1"/>
  <c r="I26" i="3" l="1"/>
  <c r="I28" i="3" s="1"/>
  <c r="I30" i="3" s="1"/>
  <c r="K34" i="5"/>
  <c r="K35" i="5" s="1"/>
  <c r="K6" i="3" s="1"/>
  <c r="J10" i="3"/>
  <c r="J13" i="3" s="1"/>
  <c r="J25" i="3" s="1"/>
  <c r="J26" i="3" l="1"/>
  <c r="J28" i="3" s="1"/>
  <c r="J30" i="3" s="1"/>
  <c r="K10" i="3"/>
  <c r="K13" i="3" s="1"/>
  <c r="K25" i="3" s="1"/>
  <c r="L34" i="5"/>
  <c r="L35" i="5" s="1"/>
  <c r="L6" i="3" s="1"/>
  <c r="K26" i="3" l="1"/>
  <c r="K28" i="3" s="1"/>
  <c r="K30" i="3" s="1"/>
  <c r="L10" i="3"/>
  <c r="L13" i="3" s="1"/>
  <c r="L25" i="3" s="1"/>
  <c r="M34" i="5"/>
  <c r="M35" i="5" s="1"/>
  <c r="M6" i="3" s="1"/>
  <c r="L26" i="3" l="1"/>
  <c r="L28" i="3" s="1"/>
  <c r="L30" i="3" s="1"/>
  <c r="N34" i="5"/>
  <c r="N35" i="5" s="1"/>
  <c r="N6" i="3" s="1"/>
  <c r="M10" i="3"/>
  <c r="M13" i="3" s="1"/>
  <c r="M25" i="3" s="1"/>
  <c r="M26" i="3" l="1"/>
  <c r="M28" i="3" s="1"/>
  <c r="M30" i="3" s="1"/>
  <c r="O34" i="5"/>
  <c r="O35" i="5" s="1"/>
  <c r="O6" i="3" s="1"/>
  <c r="O10" i="3" s="1"/>
  <c r="O13" i="3" s="1"/>
  <c r="O25" i="3" s="1"/>
  <c r="N10" i="3"/>
  <c r="N13" i="3" s="1"/>
  <c r="N25" i="3" s="1"/>
  <c r="O26" i="3" l="1"/>
  <c r="O28" i="3" s="1"/>
  <c r="O30" i="3" s="1"/>
  <c r="N26" i="3"/>
  <c r="N28" i="3" s="1"/>
  <c r="N30" i="3" s="1"/>
</calcChain>
</file>

<file path=xl/sharedStrings.xml><?xml version="1.0" encoding="utf-8"?>
<sst xmlns="http://schemas.openxmlformats.org/spreadsheetml/2006/main" count="129" uniqueCount="95">
  <si>
    <t>Revolving Credit Facility</t>
  </si>
  <si>
    <t>Term Loan A</t>
  </si>
  <si>
    <t>Term Loan B</t>
  </si>
  <si>
    <t xml:space="preserve"> </t>
  </si>
  <si>
    <t>Projection Period</t>
  </si>
  <si>
    <t>Sales</t>
  </si>
  <si>
    <t xml:space="preserve">   % growth</t>
  </si>
  <si>
    <t>Gross Profit</t>
  </si>
  <si>
    <t xml:space="preserve">   % margin</t>
  </si>
  <si>
    <t>EBITDA</t>
  </si>
  <si>
    <t xml:space="preserve">   % sales</t>
  </si>
  <si>
    <t>Shareholders' Equity</t>
  </si>
  <si>
    <t>Income Statement</t>
  </si>
  <si>
    <t xml:space="preserve">Cost of Goods Sold </t>
  </si>
  <si>
    <t xml:space="preserve">Selling, General &amp; Administrative </t>
  </si>
  <si>
    <t>Other Expense / (Income)</t>
  </si>
  <si>
    <t>EBIT</t>
  </si>
  <si>
    <t>Interest Expense</t>
  </si>
  <si>
    <t xml:space="preserve">   Total Interest Expense</t>
  </si>
  <si>
    <t>Interest Income</t>
  </si>
  <si>
    <t xml:space="preserve">   Net Interest Expense</t>
  </si>
  <si>
    <t>Earnings Before Taxes</t>
  </si>
  <si>
    <t>Income Tax Expense</t>
  </si>
  <si>
    <t xml:space="preserve">   Net Income</t>
  </si>
  <si>
    <t>Income Statement Assumptions</t>
  </si>
  <si>
    <t>Sales (% YoY growth)</t>
  </si>
  <si>
    <t>Cost of Goods Sold (% margin)</t>
  </si>
  <si>
    <t>SG&amp;A (% sales)</t>
  </si>
  <si>
    <t>Other Expense / (Income) (% of sales)</t>
  </si>
  <si>
    <t>Depreciation (% of sales)</t>
  </si>
  <si>
    <t>Amortization (% of sales)</t>
  </si>
  <si>
    <t>Tax Rate</t>
  </si>
  <si>
    <t>Balance Sheet</t>
  </si>
  <si>
    <t>Opening</t>
  </si>
  <si>
    <t>Cash and Cash Equivalents</t>
  </si>
  <si>
    <t>Accounts Receivable</t>
  </si>
  <si>
    <t>Inventories</t>
  </si>
  <si>
    <t>Prepaids and Other Current Assets</t>
  </si>
  <si>
    <t xml:space="preserve">   Total Current Assets</t>
  </si>
  <si>
    <t>Property, Plant and Equipment, net</t>
  </si>
  <si>
    <t>Intangible Assets</t>
  </si>
  <si>
    <t>Other Assets</t>
  </si>
  <si>
    <t xml:space="preserve">   Total Assets</t>
  </si>
  <si>
    <t>Accounts Payable</t>
  </si>
  <si>
    <t>Accrued Liabilities</t>
  </si>
  <si>
    <t>Other Current Liabilities</t>
  </si>
  <si>
    <t xml:space="preserve">   Total Current Liabilities</t>
  </si>
  <si>
    <t xml:space="preserve">   Total Liabilities </t>
  </si>
  <si>
    <t xml:space="preserve">   Total Shareholders' Equity</t>
  </si>
  <si>
    <t xml:space="preserve">   Total Liabilities and Equity</t>
  </si>
  <si>
    <t>Balance Check</t>
  </si>
  <si>
    <t>Net Working Capital</t>
  </si>
  <si>
    <t>(Increase) / Decrease in Net Working Capital</t>
  </si>
  <si>
    <t>Balance Sheet Assumptions</t>
  </si>
  <si>
    <t>Current Assets</t>
  </si>
  <si>
    <t>Days Sales Outstanding (DSO)</t>
  </si>
  <si>
    <t>Days Inventory Held (DIH)</t>
  </si>
  <si>
    <t>Prepaid and Other Current Assets (% of sales)</t>
  </si>
  <si>
    <t>Current Liabilities</t>
  </si>
  <si>
    <t>Days Payable Outstanding (DPO)</t>
  </si>
  <si>
    <t>Accrued Liabilities (% of sales)</t>
  </si>
  <si>
    <t>Other Current Liabilities (% of sales)</t>
  </si>
  <si>
    <t>Cash Flow Statement</t>
  </si>
  <si>
    <t>Operating Activities</t>
  </si>
  <si>
    <t xml:space="preserve">   Changes in Working Capital Items</t>
  </si>
  <si>
    <t xml:space="preserve">      (Inc.) / Dec. in Accounts Receivable</t>
  </si>
  <si>
    <t xml:space="preserve">      (Inc.) / Dec. in Inventories</t>
  </si>
  <si>
    <t xml:space="preserve">      (Inc.) / Dec. in Prepaid and Other Current Assets</t>
  </si>
  <si>
    <t xml:space="preserve">      Inc. / (Dec.) in Accounts Payable</t>
  </si>
  <si>
    <t xml:space="preserve">      Inc. / (Dec.) in Accrued Liabilities</t>
  </si>
  <si>
    <t xml:space="preserve">      Inc. / (Dec.) in Other Current Liabilities</t>
  </si>
  <si>
    <t xml:space="preserve">      (Inc.) / Dec. in Net Working Capital</t>
  </si>
  <si>
    <t xml:space="preserve">      Cash Flow from Operating Activities</t>
  </si>
  <si>
    <t>Investing Activities</t>
  </si>
  <si>
    <t xml:space="preserve">   Capital Expenditures</t>
  </si>
  <si>
    <t xml:space="preserve">      Cash Flow from Investing Activities</t>
  </si>
  <si>
    <t>Financing Activities</t>
  </si>
  <si>
    <t xml:space="preserve">   Revolving Credit Facility</t>
  </si>
  <si>
    <t xml:space="preserve">   Term Loan A</t>
  </si>
  <si>
    <t xml:space="preserve">   Term Loan B </t>
  </si>
  <si>
    <t xml:space="preserve">      Cash Flow from Financing Activities</t>
  </si>
  <si>
    <t xml:space="preserve">   Excess Cash for the Period</t>
  </si>
  <si>
    <t xml:space="preserve">   Beginning Cash Balance</t>
  </si>
  <si>
    <t xml:space="preserve">      Ending Cash Balance</t>
  </si>
  <si>
    <t>Cash Flow Statement Assumptions</t>
  </si>
  <si>
    <t>Capital Expenditures (% of sales)</t>
  </si>
  <si>
    <t>Balance</t>
  </si>
  <si>
    <t>Draws</t>
  </si>
  <si>
    <t>Paydown</t>
  </si>
  <si>
    <t>Ending Balance</t>
  </si>
  <si>
    <t>Input Cells</t>
  </si>
  <si>
    <t>Distributions</t>
  </si>
  <si>
    <t xml:space="preserve">   Distributions</t>
  </si>
  <si>
    <t>Depreciation and amortization</t>
  </si>
  <si>
    <t xml:space="preserve">   Plus: Depreciation and Amortization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</si>
</sst>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;@_)"/>
    <numFmt numFmtId="165" formatCode="#,##0.0_);\(#,##0.0\);&quot;-&quot;?_);@_)"/>
    <numFmt numFmtId="166" formatCode="&quot;$&quot;#,##0.0_);\(&quot;$&quot;#,##0.0\);@_)"/>
    <numFmt numFmtId="167" formatCode="&quot;$&quot;#,##0.0_);\(&quot;$&quot;#,##0.0\);&quot;-&quot;?_);@_)"/>
    <numFmt numFmtId="168" formatCode="0.0%;\-0.0%;&quot;-&quot;?_);@_)"/>
    <numFmt numFmtId="169" formatCode="_(* #,##0.00_);_(* \(#,##0.00\);_(* &quot;--&quot;??_);_(@_)"/>
    <numFmt numFmtId="170" formatCode="#,##0.0_)_%;\(#,##0.0\)_%;0.0_)_%;@_)_%"/>
    <numFmt numFmtId="171" formatCode="_ * #,##0_ ;\ \(#,##0\)_ ;_ * &quot;-&quot;_ ;_ @_ "/>
    <numFmt numFmtId="172" formatCode="##\ &quot;Years&quot;"/>
    <numFmt numFmtId="173" formatCode="#,##0.0_);\(#,##0.0\)"/>
    <numFmt numFmtId="174" formatCode="#,##0.0"/>
    <numFmt numFmtId="175" formatCode="0.0%"/>
    <numFmt numFmtId="176" formatCode="_(* #,##0.0_);_(* \(#,##0.0\);_(* &quot;--- &quot;_)"/>
    <numFmt numFmtId="177" formatCode="_(&quot;$&quot;* #,##0.0_);_(&quot;$&quot;* \(#,##0.0\);_(&quot;$&quot;* &quot;--- &quot;_)"/>
    <numFmt numFmtId="178" formatCode="#,##0.0\x\ _);\(#,##0.0\x\)\ ;0.0\x_)\ ;@_%_)"/>
    <numFmt numFmtId="179" formatCode="_(* #,##0.0_);_(* \(#,##0.0\);_(* &quot;-&quot;?_);_(@_)"/>
    <numFmt numFmtId="180" formatCode=";;;"/>
    <numFmt numFmtId="181" formatCode="0.0\%_);\(0.0\%\);0.0\%_);@_%_)"/>
    <numFmt numFmtId="182" formatCode="&quot;£&quot;#,##0;\-&quot;£&quot;#,##0"/>
    <numFmt numFmtId="183" formatCode="&quot;n&quot;"/>
    <numFmt numFmtId="184" formatCode="General_)"/>
    <numFmt numFmtId="185" formatCode="0_)"/>
    <numFmt numFmtId="186" formatCode="_(* #,##0.0_);_(* \(#,##0.0\);_(* &quot;-&quot;??_);_(@_)"/>
    <numFmt numFmtId="187" formatCode="#,##0_%_);\(#,##0\)_%;#,##0_%_);@_%_)"/>
    <numFmt numFmtId="188" formatCode="#,##0.00_%_);\(#,##0.00\)_%;**;@_%_)"/>
    <numFmt numFmtId="189" formatCode="#,##0.00_%_);\(#,##0.00\)_%;#,##0.00_%_);@_%_)"/>
    <numFmt numFmtId="190" formatCode="#,##0.0_%_);\(#,##0.0\)_%;**;@_%_)"/>
    <numFmt numFmtId="191" formatCode="&quot;$&quot;#,##0_%_);\(&quot;$&quot;#,##0\)_%;&quot;$&quot;#,##0_%_);@_%_)"/>
    <numFmt numFmtId="192" formatCode="#,##0.0%_);\(#,##0.0%\);0.0%_);@_%_)"/>
    <numFmt numFmtId="193" formatCode="&quot;$&quot;#,##0.00_%_);\(&quot;$&quot;#,##0.00\)_%;**;@_%_)"/>
    <numFmt numFmtId="194" formatCode="&quot;$&quot;#,##0.00_%_);\(&quot;$&quot;#,##0.00\)_%;&quot;$&quot;#,##0.00_%_);@_%_)"/>
    <numFmt numFmtId="195" formatCode="&quot;$&quot;#,##0.0_%_);\(&quot;$&quot;#,##0.0\)_%;**;@_%_)"/>
    <numFmt numFmtId="196" formatCode="#,##0.0_%_);\(#,##0.0\)_%;#,##0.0_%_);@_%_)\F\F\r"/>
    <numFmt numFmtId="197" formatCode="&quot;$&quot;#,##0.0_);\(&quot;$&quot;#,##0.0\)"/>
    <numFmt numFmtId="198" formatCode="_(* #,##0.00000_);_(* \(#,##0.00000\);_(* &quot;-&quot;??_);_(@_)"/>
    <numFmt numFmtId="199" formatCode="\€\ #,##0.0_);\(\€\ #,##0.0\);@_)"/>
    <numFmt numFmtId="200" formatCode="\€\ #,##0.0_);\(\€\ #,##0.0\);&quot;-&quot;?_);@_)"/>
    <numFmt numFmtId="201" formatCode="* _(#,##0.0_);* \(#,##0.0\);* _(&quot;-&quot;??_);_(@_)"/>
    <numFmt numFmtId="202" formatCode="0.0\x_9"/>
    <numFmt numFmtId="203" formatCode="0.00_)"/>
    <numFmt numFmtId="204" formatCode="#,##0.0\x;\-#,##0.0\x;&quot;-&quot;?_);@_)"/>
    <numFmt numFmtId="205" formatCode="#,##0.0\x_);\(#,##0.0\x\);#,##0.0\x_);@_)"/>
    <numFmt numFmtId="206" formatCode="0.000"/>
    <numFmt numFmtId="207" formatCode="0.00\x"/>
    <numFmt numFmtId="208" formatCode="#,##0.0;\(#,##0.0\)"/>
    <numFmt numFmtId="209" formatCode="#,##0.000;\(#,##0.000\)"/>
    <numFmt numFmtId="210" formatCode="0.0%_%;\(0.0%\)_%"/>
    <numFmt numFmtId="211" formatCode="_(* #,##0.0%_);_(* \(#,##0.0%\);_(* &quot;--- %&quot;_);_(* @_%_)"/>
    <numFmt numFmtId="212" formatCode="#,##0.0\%_);\(#,##0.0\%\);#,##0.0\%_);@_)"/>
    <numFmt numFmtId="213" formatCode="&quot;$&quot;#,##0.00"/>
    <numFmt numFmtId="214" formatCode="#,##0.00_);\(#,##0.00\);_(* &quot;-&quot;_)"/>
    <numFmt numFmtId="215" formatCode="#,##0.0\x"/>
    <numFmt numFmtId="216" formatCode="#,##0.0_);\(#,##0.0\);_(* &quot;-&quot;_)"/>
    <numFmt numFmtId="217" formatCode="#,##0_);\(#,##0\);_(* &quot;-&quot;_);_(* &quot;-&quot;_)"/>
    <numFmt numFmtId="218" formatCode="_(&quot;$&quot;* #,##0.00_);_(&quot;$&quot;* \(#,##0.00\);_(* &quot;-&quot;_);_(@_)"/>
    <numFmt numFmtId="219" formatCode="_(###.##%_);\(* &quot;-&quot;_);_(@_)"/>
    <numFmt numFmtId="220" formatCode="#,##0.00\x"/>
    <numFmt numFmtId="221" formatCode="0.0\ \x_);\(0.0\ \x\);@_ _x_)"/>
    <numFmt numFmtId="222" formatCode="0.0_ _x_);\(0.0\)_ _x;@_ _x_)"/>
    <numFmt numFmtId="223" formatCode="&quot;Year&quot;\ 0"/>
    <numFmt numFmtId="224" formatCode="* _(##,##0.0_);[Red]* \(##,##0.0\);* _(&quot;-&quot;?_);_(@_)"/>
    <numFmt numFmtId="225" formatCode="* _(&quot;$&quot;##,##0.0_);[Red]* \(&quot;$&quot;##,##0.0\);* _(&quot;-&quot;?_);_(@_)"/>
    <numFmt numFmtId="226" formatCode="_(* #,##0.0%;_(* \(#,##0.0%\);_(* &quot;- %&quot;_);_(* @_%_)"/>
    <numFmt numFmtId="227" formatCode="* _(#,##0.0%_);* \(#,##0.0%\);* _(&quot;-&quot;?_);_(@_)"/>
    <numFmt numFmtId="228" formatCode="#,##0.0_);[Red]\(#,##0.0\)"/>
    <numFmt numFmtId="229" formatCode="&quot;$&quot;#,##0.0_);[Red]\(&quot;$&quot;#,##0.0\)"/>
    <numFmt numFmtId="230" formatCode="_(* #,##0.0000_);_(* \(#,##0.0000\);_(* &quot;-&quot;?_);_(@_)"/>
    <numFmt numFmtId="231" formatCode="#,##0.000_);[Red]\(#,##0.000\)"/>
    <numFmt numFmtId="232" formatCode="#,##0.000;[Red]#,##0.000"/>
    <numFmt numFmtId="233" formatCode="* _(##,##0.0_);* \(##,##0.0\);* _(&quot;-&quot;?_);_(@_)"/>
    <numFmt numFmtId="234" formatCode="* _(##,##0_);[Red]* \(##,##0\);* _(&quot;-&quot;?_);_(@_)"/>
    <numFmt numFmtId="235" formatCode="&quot;$&quot;_(#,##0.00_);&quot;$&quot;\(#,##0.00\)"/>
    <numFmt numFmtId="236" formatCode="#,##0.0_)\x;\(#,##0.0\)\x"/>
    <numFmt numFmtId="237" formatCode="#,##0.0_)_x;\(#,##0.0\)_x"/>
    <numFmt numFmtId="238" formatCode="0.0_)\%;\(0.0\)\%"/>
    <numFmt numFmtId="239" formatCode="#,##0.0_)_%;\(#,##0.0\)_%"/>
    <numFmt numFmtId="240" formatCode="0.00\ ;\(0.00\)"/>
    <numFmt numFmtId="241" formatCode="&quot;$&quot;#,##0.00_%_);\(&quot;$&quot;#,##0.00\)_%;&quot;$&quot;###0.00_%_);@_%_)"/>
    <numFmt numFmtId="242" formatCode="_([$€-2]* #,##0.00_);_([$€-2]* \(#,##0.00\);_([$€-2]* &quot;-&quot;??_)"/>
    <numFmt numFmtId="243" formatCode="0_);[Red]\(0\)"/>
    <numFmt numFmtId="244" formatCode="_(* #,##0.0_);[Red]_(* \(#,##0.0\);&quot;nm &quot;"/>
    <numFmt numFmtId="245" formatCode="* _(&quot;$&quot;##,##0_);[Red]* \(&quot;$&quot;##,##0\);* _(&quot;-&quot;?_);_(@_)"/>
    <numFmt numFmtId="246" formatCode="_(* #,##0_);_(* \(#,##0\);_(* &quot;-&quot;??_);_(@_)"/>
    <numFmt numFmtId="247" formatCode="* _(##,##0_);* \(##,##0\);* _(&quot;-&quot;?_);_(@_)"/>
  </numFmts>
  <fonts count="195">
    <font>
      <sz val="10"/>
      <name val="Arial"/>
    </font>
    <font>
      <sz val="10"/>
      <name val="Arial"/>
      <family val="2"/>
    </font>
    <font>
      <sz val="10"/>
      <color indexed="8"/>
      <name val="MS Sans Serif"/>
    </font>
    <font>
      <sz val="8"/>
      <color indexed="12"/>
      <name val="Arial"/>
      <family val="2"/>
    </font>
    <font>
      <b/>
      <sz val="10"/>
      <name val="MS Sans Serif"/>
      <family val="2"/>
    </font>
    <font>
      <sz val="10"/>
      <name val="Geneva"/>
      <family val="2"/>
    </font>
    <font>
      <sz val="10"/>
      <name val="Arial Narrow"/>
      <family val="2"/>
    </font>
    <font>
      <sz val="10"/>
      <name val="Geneva"/>
    </font>
    <font>
      <sz val="10"/>
      <name val="GillSans"/>
    </font>
    <font>
      <sz val="10"/>
      <name val="Palatino"/>
    </font>
    <font>
      <sz val="9"/>
      <name val="Arial"/>
      <family val="2"/>
    </font>
    <font>
      <sz val="10"/>
      <name val="Palatino"/>
      <family val="1"/>
    </font>
    <font>
      <sz val="8"/>
      <name val="Arial"/>
      <family val="2"/>
    </font>
    <font>
      <sz val="8"/>
      <name val="MS Serif"/>
      <family val="1"/>
    </font>
    <font>
      <sz val="12"/>
      <name val="Tms Rmn"/>
    </font>
    <font>
      <sz val="8"/>
      <color indexed="49"/>
      <name val="Times New Roman"/>
      <family val="1"/>
    </font>
    <font>
      <sz val="10"/>
      <name val="Times New Roman"/>
      <family val="1"/>
    </font>
    <font>
      <u/>
      <sz val="8.4"/>
      <color indexed="12"/>
      <name val="Arial"/>
      <family val="2"/>
    </font>
    <font>
      <sz val="12"/>
      <name val="???"/>
      <family val="1"/>
      <charset val="129"/>
    </font>
    <font>
      <b/>
      <sz val="9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sz val="10"/>
      <name val="MS Sans Serif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SWISS"/>
    </font>
    <font>
      <sz val="8"/>
      <name val="Palatino"/>
      <family val="1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indexed="18"/>
      <name val="Arial"/>
      <family val="2"/>
    </font>
    <font>
      <b/>
      <sz val="22"/>
      <color indexed="18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11"/>
      <name val="Arial"/>
      <family val="2"/>
    </font>
    <font>
      <b/>
      <sz val="14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sz val="10"/>
      <color indexed="18"/>
      <name val="Arial"/>
      <family val="2"/>
    </font>
    <font>
      <b/>
      <sz val="9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9"/>
      <color indexed="18"/>
      <name val="Arial"/>
      <family val="2"/>
    </font>
    <font>
      <sz val="12"/>
      <name val="Times New Roman"/>
      <family val="1"/>
    </font>
    <font>
      <sz val="12"/>
      <name val="Times New Roman"/>
      <family val="1"/>
    </font>
    <font>
      <sz val="14"/>
      <name val="AngsanaUPC"/>
    </font>
    <font>
      <sz val="8"/>
      <name val="Helvetica"/>
      <family val="2"/>
    </font>
    <font>
      <sz val="8"/>
      <name val="Helv"/>
    </font>
    <font>
      <sz val="8"/>
      <name val="Arial"/>
      <family val="2"/>
    </font>
    <font>
      <sz val="12"/>
      <name val="Arial MT"/>
    </font>
    <font>
      <b/>
      <sz val="7"/>
      <name val="Arial"/>
      <family val="2"/>
    </font>
    <font>
      <sz val="9"/>
      <name val="Times New Roman"/>
      <family val="1"/>
    </font>
    <font>
      <sz val="10"/>
      <name val="Courier"/>
    </font>
    <font>
      <i/>
      <sz val="8"/>
      <color indexed="16"/>
      <name val="Arial"/>
      <family val="2"/>
    </font>
    <font>
      <i/>
      <sz val="8"/>
      <color indexed="54"/>
      <name val="Arial"/>
      <family val="2"/>
    </font>
    <font>
      <i/>
      <sz val="9"/>
      <color indexed="16"/>
      <name val="Arial"/>
      <family val="2"/>
    </font>
    <font>
      <b/>
      <sz val="11"/>
      <name val="Arial"/>
      <family val="2"/>
    </font>
    <font>
      <sz val="9"/>
      <color indexed="12"/>
      <name val="Times New Roman"/>
      <family val="1"/>
    </font>
    <font>
      <sz val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7"/>
      <name val="Ariel"/>
    </font>
    <font>
      <sz val="10"/>
      <color indexed="10"/>
      <name val="Times New Roman"/>
      <family val="1"/>
    </font>
    <font>
      <sz val="8"/>
      <color indexed="13"/>
      <name val="Arial"/>
      <family val="2"/>
    </font>
    <font>
      <sz val="10"/>
      <color indexed="8"/>
      <name val="Tms Rmn"/>
    </font>
    <font>
      <sz val="8"/>
      <color indexed="8"/>
      <name val="Arial"/>
      <family val="2"/>
    </font>
    <font>
      <sz val="10"/>
      <color indexed="8"/>
      <name val="Times New Roman"/>
      <family val="1"/>
    </font>
    <font>
      <sz val="9"/>
      <color indexed="9"/>
      <name val="Times New Roman"/>
      <family val="1"/>
    </font>
    <font>
      <b/>
      <sz val="10"/>
      <name val="Times New Roman"/>
      <family val="1"/>
    </font>
    <font>
      <sz val="8"/>
      <color indexed="12"/>
      <name val="Tms Rmn"/>
    </font>
    <font>
      <b/>
      <sz val="10"/>
      <color indexed="9"/>
      <name val="Arial"/>
      <family val="2"/>
    </font>
    <font>
      <sz val="9"/>
      <color indexed="18"/>
      <name val="CharterITC BT"/>
      <family val="1"/>
    </font>
    <font>
      <b/>
      <sz val="10"/>
      <color indexed="9"/>
      <name val="Arial"/>
      <family val="2"/>
    </font>
    <font>
      <sz val="10"/>
      <color indexed="12"/>
      <name val="Times New Roman"/>
      <family val="1"/>
    </font>
    <font>
      <sz val="9"/>
      <color indexed="12"/>
      <name val="Tms Rmn"/>
    </font>
    <font>
      <b/>
      <sz val="8"/>
      <name val="Arial Narrow"/>
      <family val="2"/>
    </font>
    <font>
      <b/>
      <sz val="12"/>
      <name val="Times New Roman"/>
      <family val="1"/>
    </font>
    <font>
      <b/>
      <sz val="10"/>
      <name val="MS Sans Serif"/>
    </font>
    <font>
      <sz val="8"/>
      <name val="Arial Narrow"/>
      <family val="2"/>
    </font>
    <font>
      <b/>
      <sz val="8"/>
      <name val="Arial Narrow"/>
      <family val="2"/>
    </font>
    <font>
      <sz val="8"/>
      <name val="Wingdings"/>
      <charset val="2"/>
    </font>
    <font>
      <b/>
      <i/>
      <sz val="9"/>
      <name val="Arial"/>
      <family val="2"/>
    </font>
    <font>
      <b/>
      <sz val="8"/>
      <name val="TimesNewRomanPS"/>
      <family val="1"/>
    </font>
    <font>
      <sz val="11"/>
      <name val="?? ?????"/>
      <family val="3"/>
      <charset val="128"/>
    </font>
    <font>
      <sz val="11"/>
      <name val="Book Antiqua"/>
      <family val="1"/>
    </font>
    <font>
      <b/>
      <sz val="10"/>
      <name val="Helv"/>
      <family val="2"/>
    </font>
    <font>
      <b/>
      <sz val="10"/>
      <name val="MS Serif"/>
      <family val="1"/>
    </font>
    <font>
      <b/>
      <sz val="12"/>
      <name val="Arial"/>
      <family val="2"/>
    </font>
    <font>
      <sz val="10"/>
      <color indexed="18"/>
      <name val="Times New Roman"/>
      <family val="1"/>
    </font>
    <font>
      <b/>
      <sz val="11"/>
      <name val="Times New Roman"/>
      <family val="1"/>
    </font>
    <font>
      <b/>
      <i/>
      <sz val="8"/>
      <name val="Arial"/>
      <family val="2"/>
    </font>
    <font>
      <b/>
      <sz val="8"/>
      <name val="Book Antiqua"/>
      <family val="1"/>
    </font>
    <font>
      <b/>
      <sz val="8"/>
      <name val="GillSans"/>
    </font>
    <font>
      <u/>
      <sz val="8"/>
      <color indexed="12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Helv"/>
    </font>
    <font>
      <sz val="8"/>
      <color indexed="12"/>
      <name val="Times New Roman"/>
      <family val="1"/>
    </font>
    <font>
      <sz val="8"/>
      <color indexed="21"/>
      <name val="Palatino"/>
    </font>
    <font>
      <sz val="10"/>
      <color indexed="24"/>
      <name val="Arial"/>
      <family val="2"/>
    </font>
    <font>
      <sz val="10"/>
      <name val="BERNHARD"/>
    </font>
    <font>
      <sz val="10"/>
      <name val="Helvetica"/>
    </font>
    <font>
      <sz val="10"/>
      <color indexed="12"/>
      <name val="Geneva"/>
    </font>
    <font>
      <i/>
      <sz val="9"/>
      <name val="MS Sans Serif"/>
    </font>
    <font>
      <sz val="24"/>
      <name val="Arial"/>
      <family val="2"/>
    </font>
    <font>
      <b/>
      <sz val="14"/>
      <name val="Arial"/>
      <family val="2"/>
    </font>
    <font>
      <b/>
      <sz val="11"/>
      <name val="Times New Roman"/>
      <family val="1"/>
    </font>
    <font>
      <sz val="10"/>
      <name val="MS Serif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10"/>
      <name val="Book Antiqua"/>
      <family val="1"/>
    </font>
    <font>
      <sz val="8"/>
      <color indexed="8"/>
      <name val="Times New Roman"/>
      <family val="1"/>
    </font>
    <font>
      <sz val="11"/>
      <color indexed="12"/>
      <name val="Book Antiqua"/>
      <family val="1"/>
    </font>
    <font>
      <sz val="8"/>
      <color indexed="16"/>
      <name val="Palatino"/>
      <family val="1"/>
    </font>
    <font>
      <sz val="8"/>
      <color indexed="12"/>
      <name val="Times New Roman"/>
      <family val="1"/>
    </font>
    <font>
      <b/>
      <sz val="7.5"/>
      <color indexed="8"/>
      <name val="Arial"/>
      <family val="2"/>
    </font>
    <font>
      <sz val="8"/>
      <name val="Palatino"/>
    </font>
    <font>
      <sz val="8"/>
      <color indexed="18"/>
      <name val="Times New Roman"/>
      <family val="1"/>
    </font>
    <font>
      <sz val="10"/>
      <color indexed="12"/>
      <name val="Times New Roman"/>
      <family val="1"/>
    </font>
    <font>
      <sz val="10"/>
      <color indexed="8"/>
      <name val="Arial"/>
      <family val="2"/>
    </font>
    <font>
      <u val="doubleAccounting"/>
      <sz val="10"/>
      <name val="Times New Roman"/>
      <family val="1"/>
    </font>
    <font>
      <sz val="8"/>
      <name val="Arial Narrow"/>
      <family val="2"/>
    </font>
    <font>
      <sz val="1"/>
      <color indexed="8"/>
      <name val="Courier"/>
    </font>
    <font>
      <b/>
      <sz val="8"/>
      <name val="Times New Roman"/>
      <family val="1"/>
    </font>
    <font>
      <u val="doubleAccounting"/>
      <sz val="10"/>
      <name val="Arial"/>
      <family val="2"/>
    </font>
    <font>
      <sz val="9"/>
      <color indexed="12"/>
      <name val="Times New Roman"/>
      <family val="1"/>
    </font>
    <font>
      <b/>
      <i/>
      <sz val="8"/>
      <color indexed="12"/>
      <name val="Arial"/>
      <family val="2"/>
    </font>
    <font>
      <sz val="10"/>
      <color indexed="16"/>
      <name val="MS Serif"/>
    </font>
    <font>
      <b/>
      <sz val="9.5"/>
      <color indexed="10"/>
      <name val="MS Sans Serif"/>
      <family val="2"/>
    </font>
    <font>
      <b/>
      <u/>
      <sz val="12"/>
      <name val="Arial Narrow"/>
      <family val="2"/>
    </font>
    <font>
      <i/>
      <sz val="10"/>
      <color indexed="10"/>
      <name val="Times New Roman"/>
      <family val="1"/>
    </font>
    <font>
      <sz val="10"/>
      <color indexed="12"/>
      <name val="Arial Narrow"/>
      <family val="2"/>
    </font>
    <font>
      <b/>
      <sz val="7"/>
      <color indexed="12"/>
      <name val="Arial"/>
      <family val="2"/>
    </font>
    <font>
      <sz val="14"/>
      <color indexed="32"/>
      <name val="Times New Roman"/>
      <family val="1"/>
    </font>
    <font>
      <sz val="10"/>
      <name val="Arial"/>
      <family val="2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sz val="7"/>
      <name val="Arial"/>
      <family val="2"/>
    </font>
    <font>
      <u val="singleAccounting"/>
      <sz val="8"/>
      <name val="Arial"/>
      <family val="2"/>
    </font>
    <font>
      <u val="singleAccounting"/>
      <sz val="9"/>
      <color indexed="12"/>
      <name val="Arial"/>
      <family val="2"/>
    </font>
    <font>
      <sz val="10"/>
      <name val="C Helvetica Condensed"/>
    </font>
    <font>
      <sz val="9"/>
      <name val="Tms Rmn"/>
    </font>
    <font>
      <b/>
      <i/>
      <sz val="8"/>
      <name val="Arial Narrow"/>
      <family val="2"/>
    </font>
    <font>
      <b/>
      <sz val="10"/>
      <color indexed="17"/>
      <name val="Helvetica"/>
    </font>
    <font>
      <sz val="7"/>
      <name val="Times New Roman"/>
      <family val="1"/>
    </font>
    <font>
      <b/>
      <sz val="7"/>
      <color indexed="17"/>
      <name val="Arial"/>
      <family val="2"/>
    </font>
    <font>
      <sz val="9"/>
      <name val="Futura UBS Bk"/>
      <family val="2"/>
    </font>
    <font>
      <b/>
      <sz val="10"/>
      <color indexed="9"/>
      <name val="GillSans"/>
    </font>
    <font>
      <b/>
      <i/>
      <sz val="12"/>
      <name val="Tms Rmn"/>
    </font>
    <font>
      <b/>
      <sz val="10"/>
      <color indexed="8"/>
      <name val="GillSans"/>
    </font>
    <font>
      <sz val="6"/>
      <name val="Palatino"/>
      <family val="1"/>
    </font>
    <font>
      <b/>
      <sz val="8"/>
      <name val="Palatino"/>
    </font>
    <font>
      <b/>
      <sz val="8"/>
      <name val="Helv"/>
    </font>
    <font>
      <sz val="28"/>
      <name val="Helvetica-Black"/>
    </font>
    <font>
      <sz val="10"/>
      <name val="Helvetica-Black"/>
    </font>
    <font>
      <sz val="10"/>
      <color indexed="12"/>
      <name val="Arial"/>
      <family val="2"/>
    </font>
    <font>
      <b/>
      <i/>
      <sz val="16"/>
      <name val="Helv"/>
    </font>
    <font>
      <sz val="9"/>
      <color indexed="0"/>
      <name val="Helvetica"/>
    </font>
    <font>
      <b/>
      <sz val="26"/>
      <name val="Times New Roman"/>
      <family val="1"/>
    </font>
    <font>
      <b/>
      <sz val="18"/>
      <name val="Times New Roman"/>
      <family val="1"/>
    </font>
    <font>
      <u val="singleAccounting"/>
      <sz val="10"/>
      <name val="Arial"/>
      <family val="2"/>
    </font>
    <font>
      <b/>
      <sz val="13"/>
      <color indexed="8"/>
      <name val="Verdana"/>
      <family val="2"/>
    </font>
    <font>
      <b/>
      <sz val="8"/>
      <color indexed="9"/>
      <name val="Verdana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sz val="8"/>
      <color indexed="39"/>
      <name val="Arial"/>
      <family val="2"/>
    </font>
    <font>
      <sz val="14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5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26"/>
      <name val="Calibri"/>
      <family val="2"/>
    </font>
    <font>
      <b/>
      <sz val="11"/>
      <color indexed="12"/>
      <name val="Calibri"/>
      <family val="2"/>
    </font>
    <font>
      <sz val="11"/>
      <color indexed="16"/>
      <name val="Calibri"/>
      <family val="2"/>
    </font>
    <font>
      <sz val="10"/>
      <name val="Frutiger 45 Light"/>
    </font>
    <font>
      <b/>
      <sz val="11"/>
      <color indexed="33"/>
      <name val="Calibri"/>
      <family val="2"/>
    </font>
    <font>
      <sz val="10"/>
      <name val="Frutiger 45 Light"/>
      <family val="2"/>
    </font>
    <font>
      <b/>
      <sz val="18"/>
      <color indexed="1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Franklin Gothic Book"/>
      <family val="2"/>
      <scheme val="minor"/>
    </font>
    <font>
      <b/>
      <sz val="12"/>
      <color indexed="9"/>
      <name val="Franklin Gothic Book"/>
      <family val="2"/>
      <scheme val="minor"/>
    </font>
    <font>
      <sz val="10"/>
      <name val="Franklin Gothic Book"/>
      <family val="2"/>
      <scheme val="minor"/>
    </font>
    <font>
      <i/>
      <sz val="10"/>
      <name val="Franklin Gothic Book"/>
      <family val="2"/>
      <scheme val="minor"/>
    </font>
    <font>
      <b/>
      <i/>
      <sz val="10"/>
      <name val="Franklin Gothic Book"/>
      <family val="2"/>
      <scheme val="minor"/>
    </font>
    <font>
      <b/>
      <sz val="22"/>
      <color indexed="9"/>
      <name val="Franklin Gothic Book"/>
      <family val="2"/>
      <scheme val="minor"/>
    </font>
    <font>
      <sz val="10"/>
      <color indexed="12"/>
      <name val="Franklin Gothic Book"/>
      <family val="2"/>
      <scheme val="minor"/>
    </font>
    <font>
      <sz val="1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36"/>
      </patternFill>
    </fill>
    <fill>
      <patternFill patternType="solid">
        <fgColor indexed="59"/>
      </patternFill>
    </fill>
    <fill>
      <patternFill patternType="solid">
        <fgColor indexed="42"/>
        <bgColor indexed="64"/>
      </patternFill>
    </fill>
    <fill>
      <patternFill patternType="solid">
        <fgColor indexed="45"/>
      </patternFill>
    </fill>
    <fill>
      <patternFill patternType="solid">
        <fgColor indexed="11"/>
      </patternFill>
    </fill>
    <fill>
      <patternFill patternType="solid">
        <fgColor indexed="31"/>
      </patternFill>
    </fill>
    <fill>
      <patternFill patternType="solid">
        <fgColor indexed="20"/>
      </patternFill>
    </fill>
    <fill>
      <patternFill patternType="solid">
        <fgColor indexed="14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9"/>
      </patternFill>
    </fill>
    <fill>
      <patternFill patternType="solid">
        <fgColor indexed="1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53"/>
      </patternFill>
    </fill>
    <fill>
      <patternFill patternType="gray0625">
        <fgColor indexed="10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lightGray">
        <fgColor indexed="14"/>
        <bgColor indexed="9"/>
      </patternFill>
    </fill>
    <fill>
      <patternFill patternType="lightGray">
        <fgColor indexed="15"/>
      </patternFill>
    </fill>
    <fill>
      <patternFill patternType="solid">
        <fgColor indexed="23"/>
      </patternFill>
    </fill>
    <fill>
      <patternFill patternType="gray0625">
        <fgColor indexed="15"/>
      </patternFill>
    </fill>
    <fill>
      <patternFill patternType="lightGray">
        <fgColor indexed="12"/>
      </patternFill>
    </fill>
    <fill>
      <patternFill patternType="solid">
        <fgColor indexed="63"/>
        <bgColor indexed="64"/>
      </patternFill>
    </fill>
    <fill>
      <patternFill patternType="solid">
        <fgColor indexed="15"/>
        <bgColor indexed="64"/>
      </patternFill>
    </fill>
    <fill>
      <patternFill patternType="lightGray">
        <fgColor indexed="12"/>
        <bgColor indexed="9"/>
      </patternFill>
    </fill>
    <fill>
      <patternFill patternType="solid">
        <fgColor indexed="35"/>
        <bgColor indexed="64"/>
      </patternFill>
    </fill>
    <fill>
      <patternFill patternType="solid">
        <fgColor indexed="34"/>
      </patternFill>
    </fill>
    <fill>
      <patternFill patternType="solid">
        <fgColor indexed="26"/>
        <bgColor indexed="64"/>
      </patternFill>
    </fill>
    <fill>
      <patternFill patternType="mediumGray"/>
    </fill>
    <fill>
      <patternFill patternType="solid">
        <fgColor indexed="13"/>
      </patternFill>
    </fill>
    <fill>
      <patternFill patternType="solid">
        <fgColor indexed="22"/>
      </patternFill>
    </fill>
    <fill>
      <patternFill patternType="solid">
        <fgColor indexed="5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1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37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4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33"/>
      </left>
      <right style="double">
        <color indexed="33"/>
      </right>
      <top style="double">
        <color indexed="33"/>
      </top>
      <bottom style="double">
        <color indexed="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59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33"/>
      </left>
      <right style="thin">
        <color indexed="33"/>
      </right>
      <top style="thin">
        <color indexed="33"/>
      </top>
      <bottom style="thin">
        <color indexed="33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39"/>
      </top>
      <bottom style="double">
        <color indexed="3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2">
    <xf numFmtId="0" fontId="0" fillId="0" borderId="0"/>
    <xf numFmtId="0" fontId="2" fillId="0" borderId="0" applyNumberFormat="0" applyFill="0" applyBorder="0" applyAlignment="0" applyProtection="0"/>
    <xf numFmtId="9" fontId="3" fillId="0" borderId="0">
      <alignment horizontal="right"/>
    </xf>
    <xf numFmtId="0" fontId="4" fillId="0" borderId="0" applyNumberForma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8" fontId="7" fillId="0" borderId="0" applyFont="0" applyFill="0" applyBorder="0" applyAlignment="0" applyProtection="0"/>
    <xf numFmtId="0" fontId="8" fillId="0" borderId="0"/>
    <xf numFmtId="5" fontId="7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1" fillId="0" borderId="0"/>
    <xf numFmtId="0" fontId="12" fillId="0" borderId="0">
      <alignment horizontal="right"/>
    </xf>
    <xf numFmtId="15" fontId="1" fillId="0" borderId="1" applyBorder="0"/>
    <xf numFmtId="168" fontId="6" fillId="0" borderId="0" applyFont="0" applyFill="0" applyBorder="0" applyAlignment="0" applyProtection="0"/>
    <xf numFmtId="0" fontId="12" fillId="0" borderId="0"/>
    <xf numFmtId="9" fontId="13" fillId="2" borderId="2">
      <alignment horizontal="right" vertical="center"/>
    </xf>
    <xf numFmtId="0" fontId="12" fillId="0" borderId="0"/>
    <xf numFmtId="169" fontId="12" fillId="0" borderId="0"/>
    <xf numFmtId="0" fontId="14" fillId="0" borderId="0"/>
    <xf numFmtId="10" fontId="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" fillId="0" borderId="0"/>
    <xf numFmtId="0" fontId="2" fillId="0" borderId="0" applyNumberFormat="0" applyFont="0" applyFill="0" applyBorder="0" applyAlignment="0" applyProtection="0"/>
    <xf numFmtId="0" fontId="1" fillId="0" borderId="3" applyBorder="0"/>
    <xf numFmtId="0" fontId="16" fillId="0" borderId="0" applyFont="0" applyFill="0" applyBorder="0" applyAlignment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8" fillId="0" borderId="0"/>
    <xf numFmtId="0" fontId="19" fillId="0" borderId="0" applyFont="0" applyAlignment="0">
      <alignment horizontal="center" vertical="center"/>
    </xf>
    <xf numFmtId="0" fontId="20" fillId="0" borderId="0" applyNumberFormat="0" applyFont="0" applyBorder="0" applyAlignment="0">
      <alignment horizontal="left"/>
    </xf>
    <xf numFmtId="0" fontId="21" fillId="0" borderId="0"/>
    <xf numFmtId="0" fontId="16" fillId="0" borderId="0"/>
    <xf numFmtId="0" fontId="19" fillId="0" borderId="0" applyFont="0" applyAlignment="0">
      <alignment horizontal="center" vertical="center"/>
    </xf>
    <xf numFmtId="0" fontId="19" fillId="0" borderId="0" applyFont="0" applyAlignment="0">
      <alignment horizontal="center" vertical="center"/>
    </xf>
    <xf numFmtId="0" fontId="19" fillId="0" borderId="0" applyFont="0" applyAlignment="0">
      <alignment horizontal="center" vertical="center"/>
    </xf>
    <xf numFmtId="0" fontId="19" fillId="0" borderId="0" applyFont="0" applyAlignment="0">
      <alignment horizontal="center" vertical="center"/>
    </xf>
    <xf numFmtId="0" fontId="19" fillId="0" borderId="0" applyFont="0" applyAlignment="0">
      <alignment horizontal="center" vertical="center"/>
    </xf>
    <xf numFmtId="0" fontId="19" fillId="0" borderId="0" applyFont="0" applyAlignment="0">
      <alignment horizontal="center" vertical="center"/>
    </xf>
    <xf numFmtId="0" fontId="16" fillId="0" borderId="0"/>
    <xf numFmtId="0" fontId="16" fillId="0" borderId="0"/>
    <xf numFmtId="38" fontId="2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171" fontId="12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170" fontId="1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4" fillId="0" borderId="0"/>
    <xf numFmtId="0" fontId="1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25" fillId="0" borderId="0"/>
    <xf numFmtId="0" fontId="12" fillId="0" borderId="0">
      <alignment horizontal="left" wrapText="1"/>
    </xf>
    <xf numFmtId="0" fontId="12" fillId="0" borderId="0">
      <alignment horizontal="left" wrapText="1"/>
    </xf>
    <xf numFmtId="0" fontId="12" fillId="0" borderId="0">
      <alignment horizontal="left" wrapText="1"/>
    </xf>
    <xf numFmtId="0" fontId="1" fillId="0" borderId="0"/>
    <xf numFmtId="0" fontId="25" fillId="0" borderId="0"/>
    <xf numFmtId="0" fontId="1" fillId="0" borderId="0" applyFont="0" applyFill="0" applyBorder="0" applyAlignment="0" applyProtection="0"/>
    <xf numFmtId="0" fontId="26" fillId="3" borderId="0"/>
    <xf numFmtId="0" fontId="2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0" fontId="12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0" fontId="12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3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>
      <alignment horizontal="right" vertical="center"/>
      <protection locked="0"/>
    </xf>
    <xf numFmtId="0" fontId="12" fillId="0" borderId="0">
      <alignment horizontal="right" vertical="center"/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>
      <alignment horizontal="right" vertical="center"/>
      <protection locked="0"/>
    </xf>
    <xf numFmtId="0" fontId="12" fillId="0" borderId="0">
      <alignment horizontal="right" vertical="center"/>
      <protection locked="0"/>
    </xf>
    <xf numFmtId="0" fontId="12" fillId="0" borderId="0">
      <alignment horizontal="right" vertical="center"/>
      <protection locked="0"/>
    </xf>
    <xf numFmtId="0" fontId="12" fillId="0" borderId="0">
      <alignment horizontal="right" vertical="center"/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3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29" fillId="0" borderId="0">
      <alignment horizontal="right" vertical="center"/>
      <protection locked="0"/>
    </xf>
    <xf numFmtId="0" fontId="29" fillId="0" borderId="0">
      <alignment horizontal="right" vertical="center"/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28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14" fontId="10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4" applyFont="0" applyFill="0" applyBorder="0" applyAlignment="0" applyProtection="0"/>
    <xf numFmtId="0" fontId="12" fillId="0" borderId="4" applyFont="0" applyFill="0" applyBorder="0" applyAlignment="0" applyProtection="0"/>
    <xf numFmtId="0" fontId="12" fillId="0" borderId="4" applyFont="0" applyFill="0" applyBorder="0" applyAlignment="0" applyProtection="0"/>
    <xf numFmtId="0" fontId="1" fillId="0" borderId="0" applyFont="0" applyFill="0" applyBorder="0" applyAlignment="0" applyProtection="0"/>
    <xf numFmtId="3" fontId="10" fillId="0" borderId="0"/>
    <xf numFmtId="0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4" borderId="0" applyNumberFormat="0" applyFont="0" applyAlignment="0" applyProtection="0"/>
    <xf numFmtId="0" fontId="1" fillId="4" borderId="0" applyNumberFormat="0" applyFont="0" applyAlignment="0" applyProtection="0"/>
    <xf numFmtId="0" fontId="1" fillId="4" borderId="0" applyNumberFormat="0" applyFont="0" applyAlignment="0" applyProtection="0"/>
    <xf numFmtId="0" fontId="1" fillId="4" borderId="0" applyNumberFormat="0" applyFont="0" applyAlignment="0" applyProtection="0"/>
    <xf numFmtId="0" fontId="10" fillId="4" borderId="0" applyNumberFormat="0" applyFont="0" applyAlignment="0" applyProtection="0"/>
    <xf numFmtId="0" fontId="1" fillId="4" borderId="0" applyNumberFormat="0" applyFont="0" applyAlignment="0" applyProtection="0"/>
    <xf numFmtId="0" fontId="1" fillId="5" borderId="0" applyNumberFormat="0" applyFont="0" applyAlignment="0" applyProtection="0"/>
    <xf numFmtId="0" fontId="1" fillId="4" borderId="0" applyNumberFormat="0" applyFont="0" applyAlignment="0" applyProtection="0"/>
    <xf numFmtId="0" fontId="1" fillId="4" borderId="0" applyNumberFormat="0" applyFont="0" applyAlignment="0" applyProtection="0"/>
    <xf numFmtId="0" fontId="10" fillId="4" borderId="0" applyNumberFormat="0" applyFont="0" applyAlignment="0" applyProtection="0"/>
    <xf numFmtId="0" fontId="10" fillId="6" borderId="0" applyNumberFormat="0" applyFont="0" applyAlignment="0" applyProtection="0"/>
    <xf numFmtId="0" fontId="1" fillId="4" borderId="0" applyNumberFormat="0" applyFont="0" applyAlignment="0" applyProtection="0"/>
    <xf numFmtId="0" fontId="1" fillId="4" borderId="0" applyNumberFormat="0" applyFont="0" applyAlignment="0" applyProtection="0"/>
    <xf numFmtId="0" fontId="32" fillId="4" borderId="0" applyNumberFormat="0" applyFont="0" applyAlignment="0" applyProtection="0"/>
    <xf numFmtId="0" fontId="1" fillId="4" borderId="0" applyNumberFormat="0" applyFont="0" applyAlignment="0" applyProtection="0"/>
    <xf numFmtId="0" fontId="10" fillId="6" borderId="0" applyNumberFormat="0" applyFont="0" applyAlignment="0" applyProtection="0"/>
    <xf numFmtId="0" fontId="1" fillId="0" borderId="0"/>
    <xf numFmtId="0" fontId="1" fillId="4" borderId="0" applyNumberFormat="0" applyFont="0" applyAlignment="0" applyProtection="0"/>
    <xf numFmtId="0" fontId="1" fillId="4" borderId="0" applyNumberFormat="0" applyFont="0" applyAlignment="0" applyProtection="0"/>
    <xf numFmtId="0" fontId="1" fillId="4" borderId="0" applyNumberFormat="0" applyFont="0" applyAlignment="0" applyProtection="0"/>
    <xf numFmtId="0" fontId="1" fillId="4" borderId="0" applyNumberFormat="0" applyFont="0" applyAlignment="0" applyProtection="0"/>
    <xf numFmtId="0" fontId="1" fillId="4" borderId="0" applyNumberFormat="0" applyFont="0" applyAlignment="0" applyProtection="0"/>
    <xf numFmtId="0" fontId="1" fillId="4" borderId="0" applyNumberFormat="0" applyFont="0" applyAlignment="0" applyProtection="0"/>
    <xf numFmtId="0" fontId="1" fillId="4" borderId="0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0" fontId="12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9" fillId="0" borderId="0">
      <alignment horizontal="left" vertical="center" indent="4"/>
      <protection locked="0"/>
    </xf>
    <xf numFmtId="0" fontId="29" fillId="0" borderId="0">
      <alignment horizontal="left" vertical="center" indent="4"/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4" fillId="0" borderId="0" applyFill="0" applyProtection="0">
      <alignment horizontal="center"/>
    </xf>
    <xf numFmtId="0" fontId="34" fillId="0" borderId="0" applyFill="0" applyProtection="0">
      <alignment horizont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1" fillId="0" borderId="0" applyFont="0" applyFill="0" applyBorder="0" applyProtection="0">
      <alignment horizontal="right"/>
    </xf>
    <xf numFmtId="0" fontId="23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1" fillId="0" borderId="0" applyFont="0" applyFill="0" applyBorder="0" applyProtection="0">
      <alignment horizontal="right"/>
    </xf>
    <xf numFmtId="237" fontId="1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1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" fillId="0" borderId="0" applyFont="0" applyFill="0" applyBorder="0" applyProtection="0">
      <alignment horizontal="left" indent="4"/>
    </xf>
    <xf numFmtId="0" fontId="1" fillId="0" borderId="0" applyFont="0" applyFill="0" applyBorder="0" applyProtection="0">
      <alignment horizontal="left" indent="4"/>
    </xf>
    <xf numFmtId="0" fontId="1" fillId="0" borderId="0" applyFont="0" applyFill="0" applyBorder="0" applyProtection="0">
      <alignment horizontal="right"/>
    </xf>
    <xf numFmtId="0" fontId="1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1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22" fillId="0" borderId="0" applyFont="0" applyFill="0" applyBorder="0" applyProtection="0">
      <alignment horizontal="right"/>
    </xf>
    <xf numFmtId="0" fontId="1" fillId="0" borderId="0" applyFont="0" applyFill="0" applyBorder="0" applyProtection="0">
      <alignment horizontal="right"/>
    </xf>
    <xf numFmtId="0" fontId="1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1" fillId="0" borderId="0" applyFont="0" applyFill="0" applyBorder="0" applyProtection="0">
      <alignment horizontal="right"/>
    </xf>
    <xf numFmtId="0" fontId="1" fillId="0" borderId="0" applyFont="0" applyFill="0" applyBorder="0" applyProtection="0">
      <alignment horizontal="right"/>
    </xf>
    <xf numFmtId="0" fontId="1" fillId="0" borderId="0" applyFont="0" applyFill="0" applyBorder="0" applyProtection="0">
      <alignment horizontal="right"/>
    </xf>
    <xf numFmtId="0" fontId="1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7" fillId="0" borderId="0" applyFont="0" applyFill="0" applyBorder="0" applyAlignment="0" applyProtection="0"/>
    <xf numFmtId="238" fontId="1" fillId="0" borderId="0" applyFont="0" applyFill="0" applyBorder="0" applyAlignment="0" applyProtection="0"/>
    <xf numFmtId="0" fontId="1" fillId="0" borderId="0" applyFont="0" applyFill="0" applyBorder="0" applyProtection="0">
      <alignment horizontal="right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5" applyFont="0" applyFill="0" applyBorder="0" applyProtection="0">
      <alignment horizontal="right"/>
    </xf>
    <xf numFmtId="0" fontId="12" fillId="0" borderId="5" applyFont="0" applyFill="0" applyBorder="0" applyProtection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Protection="0">
      <alignment horizontal="right"/>
    </xf>
    <xf numFmtId="0" fontId="12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239" fontId="1" fillId="0" borderId="0" applyFont="0" applyFill="0" applyBorder="0" applyAlignment="0" applyProtection="0"/>
    <xf numFmtId="170" fontId="1" fillId="0" borderId="0" applyFont="0" applyFill="0" applyBorder="0" applyProtection="0">
      <alignment horizontal="right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8" fillId="0" borderId="0" applyFont="0" applyFill="0" applyBorder="0" applyAlignment="0" applyProtection="0"/>
    <xf numFmtId="170" fontId="1" fillId="0" borderId="0" applyFont="0" applyFill="0" applyBorder="0" applyProtection="0">
      <alignment horizontal="right"/>
    </xf>
    <xf numFmtId="170" fontId="22" fillId="0" borderId="0" applyFont="0" applyFill="0" applyBorder="0" applyProtection="0">
      <alignment horizontal="right"/>
    </xf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6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6" fillId="0" borderId="0" applyNumberFormat="0" applyFill="0" applyBorder="0" applyProtection="0">
      <alignment vertical="top"/>
    </xf>
    <xf numFmtId="0" fontId="36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Alignment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Alignment="0" applyProtection="0">
      <alignment vertical="top"/>
    </xf>
    <xf numFmtId="0" fontId="35" fillId="0" borderId="0" applyNumberFormat="0" applyFill="0" applyBorder="0" applyAlignment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6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6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Alignment="0" applyProtection="0">
      <alignment vertical="top"/>
    </xf>
    <xf numFmtId="0" fontId="35" fillId="0" borderId="0" applyNumberFormat="0" applyFill="0" applyBorder="0" applyProtection="0">
      <alignment vertical="top"/>
    </xf>
    <xf numFmtId="0" fontId="36" fillId="0" borderId="0" applyNumberFormat="0" applyFill="0" applyBorder="0" applyProtection="0">
      <alignment vertical="top"/>
    </xf>
    <xf numFmtId="0" fontId="35" fillId="0" borderId="0" applyNumberFormat="0" applyFill="0" applyBorder="0" applyAlignment="0" applyProtection="0">
      <alignment vertical="top"/>
    </xf>
    <xf numFmtId="0" fontId="35" fillId="0" borderId="0" applyNumberFormat="0" applyFill="0" applyBorder="0" applyProtection="0">
      <alignment vertical="top"/>
    </xf>
    <xf numFmtId="0" fontId="36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Alignment="0" applyProtection="0">
      <alignment vertical="top"/>
    </xf>
    <xf numFmtId="0" fontId="35" fillId="0" borderId="0" applyNumberFormat="0" applyFill="0" applyBorder="0" applyAlignment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6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6" fillId="0" borderId="0" applyNumberFormat="0" applyFill="0" applyBorder="0" applyProtection="0">
      <alignment vertical="top"/>
    </xf>
    <xf numFmtId="0" fontId="36" fillId="0" borderId="0" applyNumberFormat="0" applyFill="0" applyBorder="0" applyProtection="0">
      <alignment vertical="top"/>
    </xf>
    <xf numFmtId="0" fontId="35" fillId="0" borderId="0" applyNumberFormat="0" applyFill="0" applyBorder="0" applyAlignment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6" fillId="0" borderId="0" applyNumberFormat="0" applyFill="0" applyBorder="0" applyProtection="0">
      <alignment vertical="top"/>
    </xf>
    <xf numFmtId="0" fontId="35" fillId="0" borderId="0" applyNumberFormat="0" applyFill="0" applyBorder="0" applyAlignment="0" applyProtection="0">
      <alignment vertical="top"/>
    </xf>
    <xf numFmtId="0" fontId="35" fillId="0" borderId="0" applyNumberFormat="0" applyFill="0" applyBorder="0" applyAlignment="0" applyProtection="0">
      <alignment vertical="top"/>
    </xf>
    <xf numFmtId="0" fontId="36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Alignment="0" applyProtection="0"/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Alignment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37" fillId="0" borderId="5" applyNumberFormat="0" applyFill="0" applyAlignment="0" applyProtection="0"/>
    <xf numFmtId="0" fontId="29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6" applyNumberFormat="0" applyFill="0" applyAlignment="0" applyProtection="0"/>
    <xf numFmtId="0" fontId="29" fillId="0" borderId="5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5" applyNumberFormat="0" applyFill="0" applyAlignment="0" applyProtection="0"/>
    <xf numFmtId="0" fontId="37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6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6" applyNumberFormat="0" applyFill="0" applyAlignment="0" applyProtection="0"/>
    <xf numFmtId="0" fontId="1" fillId="0" borderId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6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38" fillId="0" borderId="7" applyNumberFormat="0" applyFill="0" applyProtection="0">
      <alignment horizontal="center"/>
    </xf>
    <xf numFmtId="0" fontId="39" fillId="0" borderId="7" applyNumberFormat="0" applyFill="0" applyProtection="0">
      <alignment horizontal="center"/>
    </xf>
    <xf numFmtId="0" fontId="39" fillId="0" borderId="7" applyNumberFormat="0" applyFill="0" applyProtection="0">
      <alignment horizontal="center"/>
    </xf>
    <xf numFmtId="0" fontId="39" fillId="0" borderId="7" applyNumberFormat="0" applyFill="0" applyProtection="0">
      <alignment horizontal="center"/>
    </xf>
    <xf numFmtId="0" fontId="38" fillId="0" borderId="7" applyNumberFormat="0" applyFill="0" applyProtection="0">
      <alignment horizontal="center"/>
    </xf>
    <xf numFmtId="0" fontId="40" fillId="0" borderId="7" applyNumberFormat="0" applyFill="0" applyProtection="0">
      <alignment horizontal="center"/>
    </xf>
    <xf numFmtId="0" fontId="40" fillId="0" borderId="7" applyNumberFormat="0" applyFill="0" applyProtection="0">
      <alignment horizontal="center"/>
    </xf>
    <xf numFmtId="0" fontId="38" fillId="0" borderId="7" applyNumberFormat="0" applyFill="0" applyProtection="0">
      <alignment horizontal="center"/>
    </xf>
    <xf numFmtId="0" fontId="38" fillId="0" borderId="7" applyNumberFormat="0" applyFill="0" applyProtection="0">
      <alignment horizontal="center"/>
    </xf>
    <xf numFmtId="0" fontId="39" fillId="0" borderId="7" applyNumberFormat="0" applyFill="0" applyProtection="0">
      <alignment horizontal="center"/>
    </xf>
    <xf numFmtId="0" fontId="38" fillId="0" borderId="7" applyNumberFormat="0" applyFill="0" applyProtection="0">
      <alignment horizontal="center"/>
    </xf>
    <xf numFmtId="0" fontId="38" fillId="0" borderId="7" applyNumberFormat="0" applyFill="0" applyProtection="0">
      <alignment horizontal="center"/>
    </xf>
    <xf numFmtId="0" fontId="40" fillId="0" borderId="7" applyNumberFormat="0" applyFill="0" applyProtection="0">
      <alignment horizontal="center"/>
    </xf>
    <xf numFmtId="0" fontId="38" fillId="0" borderId="7" applyNumberFormat="0" applyFill="0" applyProtection="0">
      <alignment horizontal="center"/>
    </xf>
    <xf numFmtId="0" fontId="1" fillId="0" borderId="0"/>
    <xf numFmtId="0" fontId="38" fillId="0" borderId="7" applyNumberFormat="0" applyFill="0" applyProtection="0">
      <alignment horizontal="center"/>
    </xf>
    <xf numFmtId="0" fontId="38" fillId="0" borderId="7" applyNumberFormat="0" applyFill="0" applyProtection="0">
      <alignment horizontal="center"/>
    </xf>
    <xf numFmtId="0" fontId="38" fillId="0" borderId="7" applyNumberFormat="0" applyFill="0" applyProtection="0">
      <alignment horizontal="center"/>
    </xf>
    <xf numFmtId="0" fontId="1" fillId="0" borderId="8" applyNumberFormat="0" applyFont="0" applyFill="0" applyAlignment="0" applyProtection="0"/>
    <xf numFmtId="0" fontId="38" fillId="0" borderId="0" applyNumberFormat="0" applyFill="0" applyBorder="0" applyProtection="0">
      <alignment horizontal="left"/>
    </xf>
    <xf numFmtId="0" fontId="39" fillId="0" borderId="0" applyNumberFormat="0" applyFill="0" applyBorder="0" applyProtection="0">
      <alignment horizontal="left"/>
    </xf>
    <xf numFmtId="0" fontId="39" fillId="0" borderId="0" applyNumberFormat="0" applyFill="0" applyBorder="0" applyProtection="0">
      <alignment horizontal="left"/>
    </xf>
    <xf numFmtId="0" fontId="39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left"/>
    </xf>
    <xf numFmtId="0" fontId="39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left"/>
    </xf>
    <xf numFmtId="0" fontId="1" fillId="0" borderId="0"/>
    <xf numFmtId="0" fontId="38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2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2" fillId="0" borderId="0" applyNumberFormat="0" applyFill="0" applyBorder="0" applyProtection="0">
      <alignment horizontal="centerContinuous"/>
    </xf>
    <xf numFmtId="0" fontId="42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1" fillId="0" borderId="0" applyNumberFormat="0" applyFill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1" fillId="0" borderId="0" applyNumberFormat="0" applyFill="0" applyProtection="0">
      <alignment horizontal="centerContinuous"/>
    </xf>
    <xf numFmtId="0" fontId="41" fillId="0" borderId="0" applyNumberFormat="0" applyFill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2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Protection="0">
      <alignment horizontal="centerContinuous"/>
    </xf>
    <xf numFmtId="0" fontId="41" fillId="0" borderId="0" applyNumberFormat="0" applyFont="0" applyFill="0" applyBorder="0" applyAlignment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1" fillId="0" borderId="0" applyNumberFormat="0" applyFill="0" applyProtection="0">
      <alignment horizontal="centerContinuous"/>
    </xf>
    <xf numFmtId="0" fontId="1" fillId="0" borderId="0"/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29" fillId="0" borderId="0" applyNumberFormat="0" applyFill="0" applyBorder="0" applyAlignment="0" applyProtection="0"/>
    <xf numFmtId="3" fontId="10" fillId="0" borderId="0"/>
    <xf numFmtId="0" fontId="1" fillId="0" borderId="0" applyFont="0" applyFill="0" applyBorder="0" applyAlignment="0" applyProtection="0"/>
    <xf numFmtId="0" fontId="12" fillId="0" borderId="0"/>
    <xf numFmtId="0" fontId="12" fillId="0" borderId="0"/>
    <xf numFmtId="8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46" fillId="0" borderId="0"/>
    <xf numFmtId="0" fontId="45" fillId="0" borderId="0" applyFont="0" applyFill="0" applyBorder="0" applyAlignment="0" applyProtection="0"/>
    <xf numFmtId="9" fontId="1" fillId="7" borderId="0"/>
    <xf numFmtId="0" fontId="1" fillId="0" borderId="0"/>
    <xf numFmtId="0" fontId="1" fillId="0" borderId="0"/>
    <xf numFmtId="0" fontId="47" fillId="0" borderId="0"/>
    <xf numFmtId="0" fontId="22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22" fillId="0" borderId="0"/>
    <xf numFmtId="9" fontId="1" fillId="0" borderId="0"/>
    <xf numFmtId="0" fontId="22" fillId="0" borderId="0"/>
    <xf numFmtId="0" fontId="48" fillId="0" borderId="0">
      <alignment horizontal="right"/>
    </xf>
    <xf numFmtId="0" fontId="48" fillId="0" borderId="0"/>
    <xf numFmtId="0" fontId="22" fillId="0" borderId="0"/>
    <xf numFmtId="2" fontId="22" fillId="0" borderId="0"/>
    <xf numFmtId="10" fontId="22" fillId="0" borderId="0"/>
    <xf numFmtId="0" fontId="12" fillId="0" borderId="0" applyFont="0" applyFill="0" applyBorder="0" applyAlignment="0" applyProtection="0">
      <alignment horizontal="right"/>
    </xf>
    <xf numFmtId="0" fontId="12" fillId="0" borderId="0" applyFont="0" applyFill="0" applyBorder="0" applyAlignment="0" applyProtection="0">
      <alignment horizontal="right"/>
    </xf>
    <xf numFmtId="38" fontId="32" fillId="0" borderId="9"/>
    <xf numFmtId="0" fontId="12" fillId="0" borderId="0">
      <alignment horizontal="left"/>
    </xf>
    <xf numFmtId="0" fontId="12" fillId="0" borderId="0">
      <alignment horizontal="left"/>
    </xf>
    <xf numFmtId="0" fontId="49" fillId="0" borderId="0"/>
    <xf numFmtId="240" fontId="172" fillId="0" borderId="0"/>
    <xf numFmtId="0" fontId="173" fillId="5" borderId="0" applyNumberFormat="0" applyBorder="0" applyAlignment="0" applyProtection="0"/>
    <xf numFmtId="0" fontId="173" fillId="8" borderId="0" applyNumberFormat="0" applyBorder="0" applyAlignment="0" applyProtection="0"/>
    <xf numFmtId="0" fontId="173" fillId="9" borderId="0" applyNumberFormat="0" applyBorder="0" applyAlignment="0" applyProtection="0"/>
    <xf numFmtId="0" fontId="173" fillId="10" borderId="0" applyNumberFormat="0" applyBorder="0" applyAlignment="0" applyProtection="0"/>
    <xf numFmtId="0" fontId="173" fillId="5" borderId="0" applyNumberFormat="0" applyBorder="0" applyAlignment="0" applyProtection="0"/>
    <xf numFmtId="0" fontId="173" fillId="8" borderId="0" applyNumberFormat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173" fillId="11" borderId="0" applyNumberFormat="0" applyBorder="0" applyAlignment="0" applyProtection="0"/>
    <xf numFmtId="0" fontId="173" fillId="12" borderId="0" applyNumberFormat="0" applyBorder="0" applyAlignment="0" applyProtection="0"/>
    <xf numFmtId="0" fontId="173" fillId="9" borderId="0" applyNumberFormat="0" applyBorder="0" applyAlignment="0" applyProtection="0"/>
    <xf numFmtId="0" fontId="173" fillId="10" borderId="0" applyNumberFormat="0" applyBorder="0" applyAlignment="0" applyProtection="0"/>
    <xf numFmtId="0" fontId="173" fillId="5" borderId="0" applyNumberFormat="0" applyBorder="0" applyAlignment="0" applyProtection="0"/>
    <xf numFmtId="0" fontId="173" fillId="8" borderId="0" applyNumberFormat="0" applyBorder="0" applyAlignment="0" applyProtection="0"/>
    <xf numFmtId="0" fontId="174" fillId="11" borderId="0" applyNumberFormat="0" applyBorder="0" applyAlignment="0" applyProtection="0"/>
    <xf numFmtId="0" fontId="174" fillId="12" borderId="0" applyNumberFormat="0" applyBorder="0" applyAlignment="0" applyProtection="0"/>
    <xf numFmtId="0" fontId="174" fillId="9" borderId="0" applyNumberFormat="0" applyBorder="0" applyAlignment="0" applyProtection="0"/>
    <xf numFmtId="0" fontId="174" fillId="11" borderId="0" applyNumberFormat="0" applyBorder="0" applyAlignment="0" applyProtection="0"/>
    <xf numFmtId="0" fontId="174" fillId="5" borderId="0" applyNumberFormat="0" applyBorder="0" applyAlignment="0" applyProtection="0"/>
    <xf numFmtId="0" fontId="174" fillId="12" borderId="0" applyNumberFormat="0" applyBorder="0" applyAlignment="0" applyProtection="0"/>
    <xf numFmtId="37" fontId="50" fillId="0" borderId="0">
      <alignment horizontal="center"/>
    </xf>
    <xf numFmtId="0" fontId="51" fillId="0" borderId="0">
      <alignment horizontal="center"/>
    </xf>
    <xf numFmtId="0" fontId="27" fillId="0" borderId="0" applyFont="0" applyFill="0" applyBorder="0" applyAlignment="0" applyProtection="0"/>
    <xf numFmtId="173" fontId="34" fillId="13" borderId="0" applyFont="0" applyBorder="0"/>
    <xf numFmtId="0" fontId="52" fillId="14" borderId="0"/>
    <xf numFmtId="173" fontId="34" fillId="15" borderId="0" applyNumberFormat="0" applyFont="0" applyBorder="0" applyAlignment="0" applyProtection="0"/>
    <xf numFmtId="173" fontId="53" fillId="7" borderId="0" applyNumberFormat="0" applyFont="0" applyBorder="0" applyAlignment="0" applyProtection="0"/>
    <xf numFmtId="173" fontId="12" fillId="16" borderId="0" applyBorder="0"/>
    <xf numFmtId="173" fontId="24" fillId="0" borderId="10" applyNumberFormat="0" applyBorder="0" applyAlignment="0" applyProtection="0"/>
    <xf numFmtId="174" fontId="3" fillId="0" borderId="0" applyBorder="0">
      <alignment horizontal="right"/>
    </xf>
    <xf numFmtId="174" fontId="12" fillId="0" borderId="10" applyBorder="0">
      <alignment horizontal="right"/>
    </xf>
    <xf numFmtId="175" fontId="54" fillId="0" borderId="0" applyBorder="0">
      <alignment horizontal="right"/>
    </xf>
    <xf numFmtId="175" fontId="55" fillId="0" borderId="10" applyBorder="0">
      <alignment horizontal="right"/>
    </xf>
    <xf numFmtId="173" fontId="56" fillId="0" borderId="0">
      <alignment horizontal="left" indent="1"/>
    </xf>
    <xf numFmtId="173" fontId="57" fillId="0" borderId="11" applyBorder="0"/>
    <xf numFmtId="173" fontId="34" fillId="17" borderId="10" applyNumberFormat="0" applyFont="0" applyBorder="0" applyAlignment="0" applyProtection="0"/>
    <xf numFmtId="174" fontId="19" fillId="18" borderId="11" applyBorder="0">
      <alignment horizontal="right"/>
    </xf>
    <xf numFmtId="174" fontId="19" fillId="0" borderId="11" applyBorder="0">
      <alignment horizontal="right"/>
    </xf>
    <xf numFmtId="173" fontId="10" fillId="0" borderId="10" applyNumberFormat="0" applyBorder="0" applyAlignment="0" applyProtection="0"/>
    <xf numFmtId="0" fontId="19" fillId="13" borderId="12" applyBorder="0">
      <alignment horizontal="center"/>
    </xf>
    <xf numFmtId="0" fontId="12" fillId="0" borderId="0" applyFont="0" applyFill="0" applyBorder="0" applyAlignment="0" applyProtection="0"/>
    <xf numFmtId="0" fontId="174" fillId="19" borderId="0" applyNumberFormat="0" applyBorder="0" applyAlignment="0" applyProtection="0"/>
    <xf numFmtId="0" fontId="174" fillId="20" borderId="0" applyNumberFormat="0" applyBorder="0" applyAlignment="0" applyProtection="0"/>
    <xf numFmtId="0" fontId="174" fillId="21" borderId="0" applyNumberFormat="0" applyBorder="0" applyAlignment="0" applyProtection="0"/>
    <xf numFmtId="0" fontId="174" fillId="19" borderId="0" applyNumberFormat="0" applyBorder="0" applyAlignment="0" applyProtection="0"/>
    <xf numFmtId="0" fontId="174" fillId="22" borderId="0" applyNumberFormat="0" applyBorder="0" applyAlignment="0" applyProtection="0"/>
    <xf numFmtId="0" fontId="174" fillId="23" borderId="0" applyNumberFormat="0" applyBorder="0" applyAlignment="0" applyProtection="0"/>
    <xf numFmtId="176" fontId="58" fillId="0" borderId="0" applyFont="0" applyFill="0" applyBorder="0" applyAlignment="0" applyProtection="0"/>
    <xf numFmtId="177" fontId="52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2" fillId="24" borderId="0" applyNumberFormat="0" applyFont="0" applyBorder="0" applyAlignment="0">
      <alignment horizontal="right"/>
    </xf>
    <xf numFmtId="0" fontId="12" fillId="25" borderId="13">
      <alignment horizontal="center" vertical="center"/>
    </xf>
    <xf numFmtId="0" fontId="12" fillId="24" borderId="14" applyFont="0">
      <alignment horizontal="right"/>
    </xf>
    <xf numFmtId="0" fontId="49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3" fillId="0" borderId="0">
      <alignment horizontal="center" wrapText="1"/>
      <protection locked="0"/>
    </xf>
    <xf numFmtId="0" fontId="2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" fillId="0" borderId="15" applyNumberFormat="0" applyFill="0" applyBorder="0" applyAlignment="0" applyProtection="0"/>
    <xf numFmtId="0" fontId="60" fillId="0" borderId="15" applyNumberFormat="0" applyFill="0" applyBorder="0" applyAlignment="0" applyProtection="0"/>
    <xf numFmtId="0" fontId="61" fillId="0" borderId="15" applyNumberFormat="0" applyFill="0" applyBorder="0" applyAlignment="0" applyProtection="0"/>
    <xf numFmtId="0" fontId="12" fillId="0" borderId="15" applyNumberFormat="0" applyFill="0" applyAlignment="0" applyProtection="0"/>
    <xf numFmtId="0" fontId="62" fillId="0" borderId="0" applyNumberFormat="0" applyProtection="0"/>
    <xf numFmtId="0" fontId="63" fillId="0" borderId="16" applyNumberFormat="0" applyFill="0" applyAlignment="0" applyProtection="0"/>
    <xf numFmtId="0" fontId="27" fillId="0" borderId="3" applyNumberFormat="0" applyFont="0" applyFill="0" applyAlignment="0" applyProtection="0"/>
    <xf numFmtId="0" fontId="27" fillId="0" borderId="17" applyNumberFormat="0" applyFont="0" applyFill="0" applyAlignment="0" applyProtection="0"/>
    <xf numFmtId="0" fontId="175" fillId="10" borderId="0" applyNumberFormat="0" applyBorder="0" applyAlignment="0" applyProtection="0"/>
    <xf numFmtId="0" fontId="27" fillId="0" borderId="0" applyFont="0" applyFill="0" applyBorder="0" applyAlignment="0" applyProtection="0"/>
    <xf numFmtId="0" fontId="12" fillId="0" borderId="0"/>
    <xf numFmtId="0" fontId="33" fillId="0" borderId="0" applyFont="0" applyFill="0" applyBorder="0" applyAlignment="0" applyProtection="0"/>
    <xf numFmtId="1" fontId="64" fillId="26" borderId="18" applyNumberFormat="0" applyBorder="0" applyAlignment="0">
      <alignment horizontal="center" vertical="top" wrapText="1"/>
      <protection hidden="1"/>
    </xf>
    <xf numFmtId="3" fontId="59" fillId="0" borderId="0" applyFont="0" applyBorder="0" applyAlignment="0" applyProtection="0"/>
    <xf numFmtId="17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28" fillId="0" borderId="0"/>
    <xf numFmtId="0" fontId="12" fillId="27" borderId="19" applyFont="0" applyFill="0" applyBorder="0" applyAlignment="0" applyProtection="0">
      <alignment horizontal="center"/>
    </xf>
    <xf numFmtId="0" fontId="6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6" fillId="28" borderId="0" applyNumberFormat="0" applyFill="0" applyBorder="0" applyAlignment="0" applyProtection="0">
      <protection locked="0"/>
    </xf>
    <xf numFmtId="0" fontId="49" fillId="0" borderId="0" applyNumberFormat="0" applyFont="0" applyAlignment="0"/>
    <xf numFmtId="0" fontId="3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68" fillId="0" borderId="0" applyNumberFormat="0" applyFill="0" applyBorder="0" applyAlignment="0"/>
    <xf numFmtId="0" fontId="69" fillId="29" borderId="20" applyFill="0" applyBorder="0" applyProtection="0">
      <alignment horizontal="left"/>
    </xf>
    <xf numFmtId="0" fontId="70" fillId="0" borderId="0" applyNumberFormat="0" applyFill="0" applyBorder="0" applyAlignment="0" applyProtection="0"/>
    <xf numFmtId="1" fontId="71" fillId="14" borderId="21">
      <alignment horizontal="center"/>
    </xf>
    <xf numFmtId="0" fontId="72" fillId="0" borderId="0"/>
    <xf numFmtId="0" fontId="73" fillId="14" borderId="22">
      <alignment horizontal="center"/>
    </xf>
    <xf numFmtId="7" fontId="74" fillId="0" borderId="0">
      <alignment horizontal="right"/>
      <protection locked="0"/>
    </xf>
    <xf numFmtId="0" fontId="75" fillId="0" borderId="0" applyNumberFormat="0" applyFill="0" applyBorder="0" applyAlignment="0" applyProtection="0"/>
    <xf numFmtId="0" fontId="27" fillId="0" borderId="0" applyBorder="0" applyProtection="0"/>
    <xf numFmtId="0" fontId="1" fillId="0" borderId="0"/>
    <xf numFmtId="0" fontId="14" fillId="0" borderId="0" applyNumberFormat="0" applyFill="0" applyBorder="0" applyAlignment="0" applyProtection="0"/>
    <xf numFmtId="37" fontId="76" fillId="0" borderId="0"/>
    <xf numFmtId="0" fontId="77" fillId="0" borderId="3" applyNumberFormat="0" applyFill="0" applyAlignment="0" applyProtection="0"/>
    <xf numFmtId="0" fontId="1" fillId="28" borderId="23" applyNumberFormat="0" applyFill="0" applyBorder="0" applyAlignment="0" applyProtection="0">
      <protection locked="0"/>
    </xf>
    <xf numFmtId="5" fontId="78" fillId="0" borderId="11" applyAlignment="0" applyProtection="0"/>
    <xf numFmtId="0" fontId="21" fillId="0" borderId="4" applyNumberFormat="0" applyFont="0" applyFill="0" applyAlignment="0" applyProtection="0"/>
    <xf numFmtId="0" fontId="21" fillId="0" borderId="24" applyNumberFormat="0" applyFont="0" applyFill="0" applyAlignment="0" applyProtection="0"/>
    <xf numFmtId="0" fontId="7" fillId="0" borderId="3" applyNumberFormat="0" applyFont="0" applyFill="0" applyAlignment="0" applyProtection="0"/>
    <xf numFmtId="0" fontId="7" fillId="0" borderId="18" applyNumberFormat="0" applyFont="0" applyFill="0" applyAlignment="0" applyProtection="0"/>
    <xf numFmtId="0" fontId="7" fillId="0" borderId="23" applyNumberFormat="0" applyFont="0" applyFill="0" applyAlignment="0" applyProtection="0"/>
    <xf numFmtId="0" fontId="7" fillId="0" borderId="11" applyNumberFormat="0" applyFont="0" applyFill="0" applyAlignment="0" applyProtection="0"/>
    <xf numFmtId="37" fontId="79" fillId="0" borderId="14">
      <alignment horizontal="right" vertical="center"/>
    </xf>
    <xf numFmtId="37" fontId="80" fillId="0" borderId="14">
      <alignment horizontal="right" vertical="center"/>
    </xf>
    <xf numFmtId="181" fontId="27" fillId="0" borderId="4" applyNumberFormat="0" applyFont="0" applyFill="0" applyAlignment="0" applyProtection="0">
      <alignment horizontal="center"/>
    </xf>
    <xf numFmtId="0" fontId="1" fillId="0" borderId="25" applyFill="0" applyProtection="0">
      <alignment horizontal="right"/>
    </xf>
    <xf numFmtId="170" fontId="12" fillId="0" borderId="3" applyFill="0" applyAlignment="0" applyProtection="0">
      <alignment horizontal="center"/>
    </xf>
    <xf numFmtId="182" fontId="1" fillId="0" borderId="0" applyFont="0" applyFill="0" applyBorder="0" applyAlignment="0" applyProtection="0"/>
    <xf numFmtId="183" fontId="81" fillId="0" borderId="0" applyFill="0" applyBorder="0" applyAlignment="0" applyProtection="0"/>
    <xf numFmtId="0" fontId="12" fillId="0" borderId="0" applyFont="0" applyFill="0" applyBorder="0" applyProtection="0">
      <alignment horizontal="left"/>
    </xf>
    <xf numFmtId="0" fontId="12" fillId="0" borderId="0" applyFont="0" applyFill="0" applyBorder="0" applyProtection="0">
      <alignment horizontal="left"/>
    </xf>
    <xf numFmtId="0" fontId="12" fillId="0" borderId="0" applyFont="0" applyFill="0" applyBorder="0" applyProtection="0">
      <alignment horizontal="left"/>
    </xf>
    <xf numFmtId="0" fontId="45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1" fillId="0" borderId="0"/>
    <xf numFmtId="0" fontId="83" fillId="0" borderId="0"/>
    <xf numFmtId="0" fontId="14" fillId="0" borderId="4">
      <alignment horizontal="center"/>
    </xf>
    <xf numFmtId="0" fontId="1" fillId="0" borderId="0"/>
    <xf numFmtId="0" fontId="12" fillId="0" borderId="0"/>
    <xf numFmtId="0" fontId="16" fillId="0" borderId="0" applyFont="0" applyFill="0" applyBorder="0" applyAlignment="0" applyProtection="0"/>
    <xf numFmtId="0" fontId="12" fillId="0" borderId="0"/>
    <xf numFmtId="2" fontId="49" fillId="30" borderId="0" applyNumberFormat="0" applyFont="0" applyBorder="0" applyAlignment="0" applyProtection="0"/>
    <xf numFmtId="0" fontId="7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84" fillId="0" borderId="0" applyFill="0" applyBorder="0" applyAlignment="0"/>
    <xf numFmtId="0" fontId="84" fillId="0" borderId="0" applyFill="0" applyBorder="0" applyAlignment="0"/>
    <xf numFmtId="0" fontId="1" fillId="0" borderId="0" applyFill="0" applyBorder="0" applyAlignment="0"/>
    <xf numFmtId="0" fontId="85" fillId="0" borderId="0"/>
    <xf numFmtId="0" fontId="12" fillId="0" borderId="0"/>
    <xf numFmtId="0" fontId="32" fillId="0" borderId="0" applyNumberFormat="0" applyFill="0" applyBorder="0" applyAlignment="0" applyProtection="0"/>
    <xf numFmtId="0" fontId="12" fillId="0" borderId="0">
      <alignment horizontal="left"/>
    </xf>
    <xf numFmtId="184" fontId="33" fillId="31" borderId="0" applyNumberFormat="0" applyFont="0" applyBorder="0" applyAlignment="0"/>
    <xf numFmtId="0" fontId="33" fillId="0" borderId="0" applyFill="0" applyBorder="0" applyProtection="0"/>
    <xf numFmtId="0" fontId="1" fillId="0" borderId="0" applyFont="0" applyFill="0" applyBorder="0" applyAlignment="0" applyProtection="0"/>
    <xf numFmtId="0" fontId="86" fillId="0" borderId="0"/>
    <xf numFmtId="0" fontId="87" fillId="29" borderId="26"/>
    <xf numFmtId="0" fontId="16" fillId="0" borderId="0"/>
    <xf numFmtId="0" fontId="77" fillId="0" borderId="3" applyNumberFormat="0" applyFont="0" applyFill="0" applyProtection="0">
      <alignment horizontal="centerContinuous" vertical="center"/>
    </xf>
    <xf numFmtId="0" fontId="57" fillId="0" borderId="0" applyFill="0" applyBorder="0" applyProtection="0">
      <alignment horizontal="center"/>
      <protection locked="0"/>
    </xf>
    <xf numFmtId="8" fontId="1" fillId="0" borderId="8" applyFont="0" applyFill="0" applyBorder="0" applyProtection="0">
      <alignment horizontal="right"/>
    </xf>
    <xf numFmtId="0" fontId="88" fillId="0" borderId="0">
      <alignment horizontal="center" wrapText="1"/>
    </xf>
    <xf numFmtId="1" fontId="89" fillId="0" borderId="0"/>
    <xf numFmtId="0" fontId="27" fillId="0" borderId="1" applyFont="0" applyFill="0" applyAlignment="0" applyProtection="0"/>
    <xf numFmtId="0" fontId="176" fillId="32" borderId="27" applyNumberFormat="0" applyAlignment="0" applyProtection="0"/>
    <xf numFmtId="3" fontId="7" fillId="0" borderId="0"/>
    <xf numFmtId="0" fontId="90" fillId="0" borderId="0" applyProtection="0"/>
    <xf numFmtId="0" fontId="1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2" fillId="0" borderId="3" applyNumberFormat="0" applyFill="0" applyBorder="0" applyAlignment="0" applyProtection="0">
      <alignment horizontal="center"/>
    </xf>
    <xf numFmtId="0" fontId="93" fillId="0" borderId="3" applyNumberFormat="0" applyFill="0" applyProtection="0">
      <alignment horizontal="left" vertical="center"/>
    </xf>
    <xf numFmtId="0" fontId="1" fillId="0" borderId="0">
      <alignment horizontal="center" wrapText="1"/>
      <protection hidden="1"/>
    </xf>
    <xf numFmtId="0" fontId="9" fillId="0" borderId="3" applyNumberFormat="0" applyFill="0" applyBorder="0" applyProtection="0">
      <alignment horizontal="left" vertical="center"/>
    </xf>
    <xf numFmtId="0" fontId="9" fillId="0" borderId="3" applyNumberFormat="0" applyFill="0" applyBorder="0" applyProtection="0">
      <alignment horizontal="right"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69" fillId="33" borderId="26" applyNumberFormat="0" applyBorder="0" applyProtection="0">
      <alignment horizontal="center" vertical="center" wrapText="1"/>
    </xf>
    <xf numFmtId="0" fontId="12" fillId="0" borderId="0" applyFill="0" applyBorder="0" applyProtection="0">
      <alignment horizontal="center"/>
    </xf>
    <xf numFmtId="0" fontId="96" fillId="0" borderId="0" applyNumberFormat="0" applyFill="0" applyBorder="0" applyProtection="0">
      <alignment wrapText="1"/>
    </xf>
    <xf numFmtId="0" fontId="97" fillId="0" borderId="0" applyNumberFormat="0" applyFill="0" applyBorder="0" applyProtection="0">
      <alignment wrapText="1"/>
    </xf>
    <xf numFmtId="0" fontId="60" fillId="0" borderId="0" applyBorder="0">
      <alignment horizontal="right"/>
    </xf>
    <xf numFmtId="0" fontId="60" fillId="0" borderId="4" applyAlignment="0">
      <alignment horizontal="right"/>
    </xf>
    <xf numFmtId="0" fontId="52" fillId="0" borderId="0">
      <alignment horizontal="right"/>
    </xf>
    <xf numFmtId="0" fontId="16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41" fontId="88" fillId="0" borderId="11"/>
    <xf numFmtId="0" fontId="84" fillId="0" borderId="0" applyFont="0" applyFill="0" applyBorder="0" applyAlignment="0" applyProtection="0"/>
    <xf numFmtId="185" fontId="14" fillId="0" borderId="0" applyFont="0" applyFill="0" applyBorder="0" applyAlignment="0" applyProtection="0"/>
    <xf numFmtId="186" fontId="88" fillId="0" borderId="11"/>
    <xf numFmtId="186" fontId="99" fillId="0" borderId="0" applyFont="0" applyFill="0" applyBorder="0" applyAlignment="0" applyProtection="0"/>
    <xf numFmtId="39" fontId="32" fillId="0" borderId="0" applyFont="0" applyFill="0" applyBorder="0" applyAlignment="0" applyProtection="0"/>
    <xf numFmtId="0" fontId="12" fillId="0" borderId="11"/>
    <xf numFmtId="38" fontId="52" fillId="0" borderId="0"/>
    <xf numFmtId="0" fontId="32" fillId="0" borderId="0" applyFont="0" applyFill="0" applyBorder="0" applyAlignment="0" applyProtection="0"/>
    <xf numFmtId="0" fontId="27" fillId="0" borderId="0" applyFont="0" applyFill="0" applyBorder="0" applyAlignment="0" applyProtection="0">
      <alignment horizontal="right"/>
    </xf>
    <xf numFmtId="0" fontId="27" fillId="0" borderId="0" applyFont="0" applyFill="0" applyBorder="0" applyAlignment="0" applyProtection="0"/>
    <xf numFmtId="187" fontId="27" fillId="0" borderId="0" applyFont="0" applyFill="0" applyBorder="0" applyAlignment="0" applyProtection="0">
      <alignment horizontal="right"/>
    </xf>
    <xf numFmtId="0" fontId="27" fillId="0" borderId="0" applyFont="0" applyFill="0" applyBorder="0" applyAlignment="0" applyProtection="0">
      <alignment horizontal="right"/>
    </xf>
    <xf numFmtId="188" fontId="27" fillId="0" borderId="0" applyFont="0" applyFill="0" applyBorder="0" applyAlignment="0" applyProtection="0"/>
    <xf numFmtId="189" fontId="27" fillId="0" borderId="0" applyFont="0" applyFill="0" applyBorder="0" applyAlignment="0" applyProtection="0">
      <alignment horizontal="right"/>
    </xf>
    <xf numFmtId="187" fontId="100" fillId="0" borderId="0"/>
    <xf numFmtId="0" fontId="27" fillId="0" borderId="0" applyFont="0" applyFill="0" applyBorder="0" applyAlignment="0" applyProtection="0"/>
    <xf numFmtId="40" fontId="1" fillId="0" borderId="0" applyFont="0" applyFill="0" applyBorder="0" applyProtection="0">
      <alignment horizontal="right"/>
    </xf>
    <xf numFmtId="0" fontId="12" fillId="0" borderId="0"/>
    <xf numFmtId="190" fontId="27" fillId="0" borderId="0" applyFont="0" applyFill="0" applyBorder="0" applyAlignment="0" applyProtection="0"/>
    <xf numFmtId="0" fontId="49" fillId="0" borderId="0"/>
    <xf numFmtId="3" fontId="101" fillId="0" borderId="0" applyFont="0" applyFill="0" applyBorder="0" applyAlignment="0" applyProtection="0"/>
    <xf numFmtId="0" fontId="102" fillId="0" borderId="0"/>
    <xf numFmtId="0" fontId="98" fillId="0" borderId="0"/>
    <xf numFmtId="0" fontId="103" fillId="0" borderId="0" applyFill="0" applyBorder="0" applyAlignment="0" applyProtection="0"/>
    <xf numFmtId="0" fontId="7" fillId="0" borderId="0" applyFont="0" applyFill="0" applyBorder="0" applyAlignment="0" applyProtection="0"/>
    <xf numFmtId="0" fontId="102" fillId="0" borderId="0"/>
    <xf numFmtId="0" fontId="98" fillId="0" borderId="0"/>
    <xf numFmtId="4" fontId="104" fillId="0" borderId="26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6" fillId="0" borderId="0">
      <alignment horizontal="right"/>
    </xf>
    <xf numFmtId="0" fontId="105" fillId="0" borderId="0"/>
    <xf numFmtId="0" fontId="106" fillId="34" borderId="0">
      <alignment horizontal="center" vertical="center" wrapText="1"/>
    </xf>
    <xf numFmtId="0" fontId="107" fillId="0" borderId="0" applyFill="0" applyBorder="0" applyAlignment="0" applyProtection="0">
      <protection locked="0"/>
    </xf>
    <xf numFmtId="0" fontId="108" fillId="0" borderId="0" applyFill="0" applyBorder="0">
      <alignment horizontal="left"/>
    </xf>
    <xf numFmtId="0" fontId="109" fillId="0" borderId="0" applyNumberFormat="0" applyAlignment="0">
      <alignment horizontal="left"/>
    </xf>
    <xf numFmtId="0" fontId="27" fillId="0" borderId="28" applyFont="0" applyFill="0" applyBorder="0" applyAlignment="0" applyProtection="0"/>
    <xf numFmtId="0" fontId="110" fillId="0" borderId="0">
      <alignment horizontal="left"/>
    </xf>
    <xf numFmtId="0" fontId="111" fillId="0" borderId="0"/>
    <xf numFmtId="0" fontId="112" fillId="0" borderId="0">
      <alignment horizontal="left"/>
    </xf>
    <xf numFmtId="0" fontId="12" fillId="1" borderId="0" applyFont="0" applyFill="0" applyBorder="0" applyAlignment="0" applyProtection="0">
      <alignment horizontal="right"/>
    </xf>
    <xf numFmtId="0" fontId="27" fillId="0" borderId="3"/>
    <xf numFmtId="6" fontId="22" fillId="0" borderId="0" applyFont="0" applyFill="0" applyBorder="0" applyAlignment="0" applyProtection="0"/>
    <xf numFmtId="0" fontId="16" fillId="0" borderId="0" applyFill="0" applyBorder="0">
      <alignment horizontal="right"/>
      <protection locked="0"/>
    </xf>
    <xf numFmtId="0" fontId="21" fillId="0" borderId="0" applyFont="0" applyFill="0" applyBorder="0" applyAlignment="0" applyProtection="0">
      <protection locked="0"/>
    </xf>
    <xf numFmtId="0" fontId="21" fillId="0" borderId="0" applyFont="0" applyFill="0" applyBorder="0" applyAlignment="0" applyProtection="0">
      <protection locked="0"/>
    </xf>
    <xf numFmtId="0" fontId="12" fillId="0" borderId="0" applyFont="0" applyFill="0" applyBorder="0" applyAlignment="0" applyProtection="0"/>
    <xf numFmtId="0" fontId="88" fillId="0" borderId="11"/>
    <xf numFmtId="0" fontId="1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88" fillId="0" borderId="11"/>
    <xf numFmtId="0" fontId="114" fillId="0" borderId="0" applyFont="0" applyFill="0" applyBorder="0" applyAlignment="0" applyProtection="0"/>
    <xf numFmtId="8" fontId="115" fillId="0" borderId="29">
      <protection locked="0"/>
    </xf>
    <xf numFmtId="44" fontId="88" fillId="0" borderId="11"/>
    <xf numFmtId="8" fontId="115" fillId="0" borderId="29">
      <protection locked="0"/>
    </xf>
    <xf numFmtId="0" fontId="32" fillId="0" borderId="0" applyFont="0" applyFill="0" applyBorder="0" applyAlignment="0" applyProtection="0"/>
    <xf numFmtId="7" fontId="1" fillId="0" borderId="0"/>
    <xf numFmtId="0" fontId="27" fillId="0" borderId="0" applyFont="0" applyFill="0" applyBorder="0" applyAlignment="0" applyProtection="0">
      <alignment horizontal="right"/>
    </xf>
    <xf numFmtId="0" fontId="48" fillId="0" borderId="30" applyBorder="0"/>
    <xf numFmtId="191" fontId="27" fillId="0" borderId="0" applyFont="0" applyFill="0" applyBorder="0" applyAlignment="0" applyProtection="0">
      <alignment horizontal="right"/>
    </xf>
    <xf numFmtId="192" fontId="27" fillId="0" borderId="0"/>
    <xf numFmtId="0" fontId="27" fillId="0" borderId="0" applyFont="0" applyFill="0" applyBorder="0" applyAlignment="0" applyProtection="0">
      <alignment horizontal="right"/>
    </xf>
    <xf numFmtId="7" fontId="88" fillId="0" borderId="11"/>
    <xf numFmtId="193" fontId="116" fillId="0" borderId="0" applyFont="0" applyFill="0" applyBorder="0" applyAlignment="0" applyProtection="0"/>
    <xf numFmtId="194" fontId="27" fillId="0" borderId="0" applyFont="0" applyFill="0" applyBorder="0" applyAlignment="0" applyProtection="0">
      <alignment horizontal="right"/>
    </xf>
    <xf numFmtId="0" fontId="116" fillId="0" borderId="0" applyFont="0" applyFill="0" applyBorder="0" applyAlignment="0" applyProtection="0"/>
    <xf numFmtId="8" fontId="13" fillId="13" borderId="2">
      <alignment horizontal="right"/>
    </xf>
    <xf numFmtId="241" fontId="16" fillId="0" borderId="0" applyFont="0" applyFill="0" applyBorder="0" applyProtection="0">
      <alignment horizontal="right"/>
    </xf>
    <xf numFmtId="195" fontId="27" fillId="0" borderId="0" applyFont="0" applyFill="0" applyBorder="0" applyAlignment="0" applyProtection="0"/>
    <xf numFmtId="0" fontId="10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17" fillId="0" borderId="0"/>
    <xf numFmtId="0" fontId="27" fillId="0" borderId="0" applyFill="0" applyBorder="0" applyProtection="0">
      <alignment vertical="center"/>
    </xf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7" fillId="0" borderId="0"/>
    <xf numFmtId="7" fontId="48" fillId="0" borderId="0" applyFill="0" applyBorder="0">
      <alignment horizontal="right"/>
    </xf>
    <xf numFmtId="0" fontId="27" fillId="28" borderId="0" applyFont="0" applyFill="0" applyBorder="0" applyAlignment="0" applyProtection="0">
      <alignment vertical="center"/>
      <protection locked="0"/>
    </xf>
    <xf numFmtId="0" fontId="27" fillId="28" borderId="0" applyFont="0" applyFill="0" applyBorder="0" applyAlignment="0" applyProtection="0">
      <alignment vertical="center"/>
      <protection locked="0"/>
    </xf>
    <xf numFmtId="0" fontId="118" fillId="28" borderId="0" applyFont="0" applyFill="0" applyBorder="0" applyAlignment="0" applyProtection="0">
      <alignment vertical="center"/>
      <protection locked="0"/>
    </xf>
    <xf numFmtId="0" fontId="27" fillId="28" borderId="0" applyFont="0" applyFill="0" applyBorder="0" applyAlignment="0" applyProtection="0">
      <alignment vertical="center"/>
      <protection locked="0"/>
    </xf>
    <xf numFmtId="0" fontId="27" fillId="28" borderId="0" applyFont="0" applyFill="0" applyBorder="0" applyAlignment="0" applyProtection="0">
      <alignment vertical="center"/>
      <protection locked="0"/>
    </xf>
    <xf numFmtId="0" fontId="12" fillId="13" borderId="23">
      <alignment horizontal="right"/>
    </xf>
    <xf numFmtId="0" fontId="12" fillId="13" borderId="23">
      <alignment horizontal="right"/>
    </xf>
    <xf numFmtId="0" fontId="12" fillId="13" borderId="23">
      <alignment horizontal="right"/>
    </xf>
    <xf numFmtId="0" fontId="12" fillId="13" borderId="23">
      <alignment horizontal="right"/>
    </xf>
    <xf numFmtId="0" fontId="45" fillId="0" borderId="0" applyFont="0" applyFill="0" applyBorder="0" applyAlignment="0" applyProtection="0"/>
    <xf numFmtId="0" fontId="119" fillId="0" borderId="0" applyNumberFormat="0">
      <alignment horizontal="right"/>
    </xf>
    <xf numFmtId="8" fontId="120" fillId="0" borderId="0" applyNumberFormat="0" applyFill="0" applyBorder="0" applyAlignment="0"/>
    <xf numFmtId="14" fontId="121" fillId="35" borderId="31"/>
    <xf numFmtId="184" fontId="33" fillId="0" borderId="0" applyFont="0" applyFill="0" applyBorder="0" applyProtection="0">
      <alignment horizontal="right"/>
    </xf>
    <xf numFmtId="0" fontId="12" fillId="0" borderId="0" applyFont="0" applyFill="0" applyBorder="0" applyAlignment="0" applyProtection="0"/>
    <xf numFmtId="15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Protection="0"/>
    <xf numFmtId="0" fontId="12" fillId="0" borderId="0" applyFont="0" applyFill="0" applyBorder="0" applyAlignment="0" applyProtection="0"/>
    <xf numFmtId="0" fontId="12" fillId="0" borderId="0" applyFont="0" applyFill="0" applyBorder="0" applyProtection="0"/>
    <xf numFmtId="0" fontId="1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7" fontId="1" fillId="0" borderId="0" applyFill="0" applyBorder="0">
      <alignment horizontal="right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4" fontId="1" fillId="0" borderId="0" applyFill="0" applyBorder="0" applyProtection="0">
      <alignment horizontal="center"/>
    </xf>
    <xf numFmtId="14" fontId="49" fillId="0" borderId="0" applyFont="0" applyFill="0" applyBorder="0" applyAlignment="0" applyProtection="0"/>
    <xf numFmtId="14" fontId="122" fillId="0" borderId="0" applyFill="0" applyBorder="0" applyAlignment="0"/>
    <xf numFmtId="0" fontId="27" fillId="0" borderId="0" applyFill="0" applyBorder="0" applyProtection="0">
      <alignment horizontal="center"/>
    </xf>
    <xf numFmtId="15" fontId="48" fillId="0" borderId="0" applyFont="0" applyFill="0" applyBorder="0" applyAlignment="0" applyProtection="0">
      <protection locked="0"/>
    </xf>
    <xf numFmtId="14" fontId="94" fillId="0" borderId="0">
      <alignment horizontal="right"/>
      <protection locked="0"/>
    </xf>
    <xf numFmtId="0" fontId="12" fillId="0" borderId="26" applyFont="0" applyFill="0" applyBorder="0" applyAlignment="0" applyProtection="0">
      <alignment horizontal="right"/>
    </xf>
    <xf numFmtId="14" fontId="14" fillId="0" borderId="0" applyFont="0" applyFill="0" applyBorder="0" applyAlignment="0" applyProtection="0"/>
    <xf numFmtId="14" fontId="1" fillId="0" borderId="0" applyFont="0" applyFill="0" applyBorder="0" applyAlignment="0" applyProtection="0">
      <alignment horizontal="center"/>
    </xf>
    <xf numFmtId="0" fontId="27" fillId="0" borderId="0" applyFont="0" applyFill="0" applyBorder="0" applyAlignment="0" applyProtection="0">
      <alignment horizontal="center"/>
    </xf>
    <xf numFmtId="196" fontId="27" fillId="0" borderId="11" applyFont="0" applyFill="0" applyBorder="0" applyAlignment="0" applyProtection="0">
      <alignment horizontal="center"/>
    </xf>
    <xf numFmtId="0" fontId="27" fillId="0" borderId="11" applyFont="0" applyFill="0" applyBorder="0" applyAlignment="0" applyProtection="0">
      <alignment horizontal="center"/>
    </xf>
    <xf numFmtId="0" fontId="14" fillId="0" borderId="0"/>
    <xf numFmtId="0" fontId="14" fillId="0" borderId="0"/>
    <xf numFmtId="42" fontId="123" fillId="0" borderId="0"/>
    <xf numFmtId="0" fontId="123" fillId="0" borderId="0"/>
    <xf numFmtId="14" fontId="44" fillId="0" borderId="3" applyBorder="0" applyAlignment="0">
      <alignment horizontal="center"/>
    </xf>
    <xf numFmtId="0" fontId="33" fillId="0" borderId="0"/>
    <xf numFmtId="0" fontId="10" fillId="0" borderId="0"/>
    <xf numFmtId="37" fontId="124" fillId="0" borderId="0"/>
    <xf numFmtId="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5" fillId="0" borderId="0">
      <protection locked="0"/>
    </xf>
    <xf numFmtId="41" fontId="34" fillId="0" borderId="0"/>
    <xf numFmtId="0" fontId="33" fillId="0" borderId="0" applyProtection="0"/>
    <xf numFmtId="38" fontId="33" fillId="0" borderId="0" applyNumberFormat="0"/>
    <xf numFmtId="0" fontId="33" fillId="0" borderId="0" applyProtection="0"/>
    <xf numFmtId="8" fontId="33" fillId="0" borderId="0" applyFont="0" applyFill="0" applyBorder="0" applyAlignment="0" applyProtection="0"/>
    <xf numFmtId="0" fontId="98" fillId="0" borderId="0"/>
    <xf numFmtId="0" fontId="126" fillId="0" borderId="0" applyFill="0" applyBorder="0" applyProtection="0"/>
    <xf numFmtId="0" fontId="12" fillId="0" borderId="0"/>
    <xf numFmtId="6" fontId="33" fillId="0" borderId="0" applyFill="0" applyBorder="0" applyProtection="0"/>
    <xf numFmtId="0" fontId="48" fillId="0" borderId="0" applyBorder="0" applyProtection="0"/>
    <xf numFmtId="197" fontId="33" fillId="0" borderId="0"/>
    <xf numFmtId="197" fontId="117" fillId="0" borderId="0">
      <protection locked="0"/>
    </xf>
    <xf numFmtId="7" fontId="33" fillId="0" borderId="0"/>
    <xf numFmtId="42" fontId="16" fillId="0" borderId="0"/>
    <xf numFmtId="198" fontId="14" fillId="0" borderId="0" applyFont="0" applyFill="0" applyBorder="0" applyAlignment="0" applyProtection="0"/>
    <xf numFmtId="6" fontId="3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7" fillId="0" borderId="17" applyNumberFormat="0" applyFont="0" applyFill="0" applyAlignment="0" applyProtection="0"/>
    <xf numFmtId="42" fontId="127" fillId="0" borderId="0" applyFill="0" applyBorder="0" applyAlignment="0" applyProtection="0"/>
    <xf numFmtId="0" fontId="12" fillId="0" borderId="1" applyNumberFormat="0" applyFill="0" applyAlignment="0" applyProtection="0"/>
    <xf numFmtId="0" fontId="128" fillId="0" borderId="11" applyNumberFormat="0" applyBorder="0"/>
    <xf numFmtId="0" fontId="29" fillId="28" borderId="0">
      <alignment horizontal="right" vertical="center"/>
    </xf>
    <xf numFmtId="0" fontId="129" fillId="0" borderId="32" applyNumberFormat="0" applyAlignment="0" applyProtection="0">
      <alignment vertical="top"/>
    </xf>
    <xf numFmtId="0" fontId="1" fillId="0" borderId="0">
      <protection locked="0"/>
    </xf>
    <xf numFmtId="0" fontId="1" fillId="0" borderId="0">
      <protection locked="0"/>
    </xf>
    <xf numFmtId="0" fontId="84" fillId="0" borderId="0" applyFill="0" applyBorder="0" applyAlignment="0"/>
    <xf numFmtId="0" fontId="1" fillId="0" borderId="0" applyFill="0" applyBorder="0" applyAlignment="0"/>
    <xf numFmtId="0" fontId="84" fillId="0" borderId="0" applyFill="0" applyBorder="0" applyAlignment="0"/>
    <xf numFmtId="0" fontId="84" fillId="0" borderId="0" applyFill="0" applyBorder="0" applyAlignment="0"/>
    <xf numFmtId="0" fontId="1" fillId="0" borderId="0" applyFill="0" applyBorder="0" applyAlignment="0"/>
    <xf numFmtId="0" fontId="130" fillId="0" borderId="0" applyNumberFormat="0" applyAlignment="0">
      <alignment horizontal="left"/>
    </xf>
    <xf numFmtId="9" fontId="131" fillId="0" borderId="26" applyNumberFormat="0" applyBorder="0" applyAlignment="0">
      <protection locked="0"/>
    </xf>
    <xf numFmtId="0" fontId="12" fillId="36" borderId="0"/>
    <xf numFmtId="0" fontId="12" fillId="36" borderId="0"/>
    <xf numFmtId="0" fontId="12" fillId="36" borderId="0"/>
    <xf numFmtId="0" fontId="12" fillId="0" borderId="0"/>
    <xf numFmtId="0" fontId="12" fillId="0" borderId="0"/>
    <xf numFmtId="0" fontId="12" fillId="36" borderId="0"/>
    <xf numFmtId="0" fontId="12" fillId="0" borderId="0" applyFont="0" applyFill="0" applyBorder="0" applyProtection="0">
      <alignment horizontal="left"/>
      <protection locked="0"/>
    </xf>
    <xf numFmtId="0" fontId="12" fillId="0" borderId="0"/>
    <xf numFmtId="0" fontId="12" fillId="0" borderId="0" applyFont="0" applyFill="0" applyBorder="0" applyProtection="0">
      <alignment horizontal="left"/>
      <protection locked="0"/>
    </xf>
    <xf numFmtId="8" fontId="132" fillId="0" borderId="0"/>
    <xf numFmtId="0" fontId="132" fillId="0" borderId="0"/>
    <xf numFmtId="0" fontId="132" fillId="0" borderId="0"/>
    <xf numFmtId="2" fontId="133" fillId="0" borderId="0"/>
    <xf numFmtId="199" fontId="6" fillId="0" borderId="0" applyFont="0" applyFill="0" applyBorder="0" applyAlignment="0" applyProtection="0"/>
    <xf numFmtId="200" fontId="134" fillId="0" borderId="0" applyFont="0" applyFill="0" applyBorder="0" applyAlignment="0" applyProtection="0"/>
    <xf numFmtId="242" fontId="1" fillId="0" borderId="0" applyFont="0" applyFill="0" applyBorder="0" applyAlignment="0" applyProtection="0"/>
    <xf numFmtId="0" fontId="177" fillId="0" borderId="0" applyNumberFormat="0" applyFill="0" applyBorder="0" applyAlignment="0" applyProtection="0"/>
    <xf numFmtId="0" fontId="12" fillId="37" borderId="11" applyNumberFormat="0" applyFont="0" applyBorder="0" applyAlignment="0" applyProtection="0">
      <alignment horizontal="right"/>
    </xf>
    <xf numFmtId="0" fontId="52" fillId="0" borderId="0" applyFill="0" applyBorder="0">
      <alignment horizontal="right" vertical="top"/>
    </xf>
    <xf numFmtId="0" fontId="125" fillId="0" borderId="0">
      <protection locked="0"/>
    </xf>
    <xf numFmtId="0" fontId="125" fillId="0" borderId="0">
      <protection locked="0"/>
    </xf>
    <xf numFmtId="0" fontId="125" fillId="0" borderId="0">
      <protection locked="0"/>
    </xf>
    <xf numFmtId="0" fontId="125" fillId="0" borderId="0">
      <protection locked="0"/>
    </xf>
    <xf numFmtId="0" fontId="125" fillId="0" borderId="0">
      <protection locked="0"/>
    </xf>
    <xf numFmtId="0" fontId="125" fillId="0" borderId="0">
      <protection locked="0"/>
    </xf>
    <xf numFmtId="0" fontId="125" fillId="0" borderId="0">
      <protection locked="0"/>
    </xf>
    <xf numFmtId="3" fontId="135" fillId="0" borderId="0" applyNumberFormat="0" applyFont="0" applyFill="0" applyBorder="0" applyAlignment="0" applyProtection="0">
      <alignment horizontal="left"/>
    </xf>
    <xf numFmtId="1" fontId="136" fillId="38" borderId="20" applyNumberFormat="0" applyBorder="0" applyAlignment="0">
      <alignment horizontal="centerContinuous" vertical="center"/>
      <protection locked="0"/>
    </xf>
    <xf numFmtId="0" fontId="125" fillId="0" borderId="0">
      <protection locked="0"/>
    </xf>
    <xf numFmtId="3" fontId="137" fillId="0" borderId="0" applyFont="0" applyFill="0" applyBorder="0" applyAlignment="0" applyProtection="0"/>
    <xf numFmtId="0" fontId="125" fillId="0" borderId="0">
      <protection locked="0"/>
    </xf>
    <xf numFmtId="2" fontId="101" fillId="0" borderId="0" applyFont="0" applyFill="0" applyBorder="0" applyAlignment="0" applyProtection="0"/>
    <xf numFmtId="243" fontId="49" fillId="0" borderId="0" applyFont="0" applyFill="0" applyBorder="0" applyProtection="0"/>
    <xf numFmtId="1" fontId="7" fillId="0" borderId="0" applyFont="0" applyFill="0" applyBorder="0" applyAlignment="0" applyProtection="0"/>
    <xf numFmtId="0" fontId="48" fillId="0" borderId="0" applyFill="0" applyBorder="0">
      <alignment horizontal="right"/>
    </xf>
    <xf numFmtId="0" fontId="138" fillId="0" borderId="0">
      <alignment horizontal="left"/>
    </xf>
    <xf numFmtId="0" fontId="139" fillId="0" borderId="0">
      <alignment horizontal="left"/>
    </xf>
    <xf numFmtId="0" fontId="140" fillId="0" borderId="0" applyFill="0" applyBorder="0" applyProtection="0">
      <alignment horizontal="left"/>
    </xf>
    <xf numFmtId="0" fontId="140" fillId="0" borderId="0" applyNumberFormat="0" applyFill="0" applyBorder="0" applyProtection="0">
      <alignment horizontal="left"/>
    </xf>
    <xf numFmtId="0" fontId="140" fillId="0" borderId="0">
      <alignment horizontal="left"/>
    </xf>
    <xf numFmtId="0" fontId="141" fillId="0" borderId="0" applyNumberFormat="0" applyFill="0" applyBorder="0" applyAlignment="0" applyProtection="0"/>
    <xf numFmtId="1" fontId="49" fillId="0" borderId="0" applyNumberFormat="0" applyBorder="0" applyAlignment="0" applyProtection="0"/>
    <xf numFmtId="0" fontId="10" fillId="0" borderId="0"/>
    <xf numFmtId="0" fontId="12" fillId="0" borderId="0"/>
    <xf numFmtId="0" fontId="142" fillId="0" borderId="0"/>
    <xf numFmtId="201" fontId="10" fillId="0" borderId="0"/>
    <xf numFmtId="41" fontId="143" fillId="0" borderId="0"/>
    <xf numFmtId="0" fontId="12" fillId="28" borderId="26" applyFont="0" applyBorder="0" applyAlignment="0" applyProtection="0">
      <alignment vertical="top"/>
    </xf>
    <xf numFmtId="0" fontId="1" fillId="0" borderId="0" applyBorder="0" applyProtection="0"/>
    <xf numFmtId="0" fontId="32" fillId="0" borderId="0" applyFont="0" applyFill="0" applyBorder="0" applyAlignment="0" applyProtection="0"/>
    <xf numFmtId="13" fontId="1" fillId="0" borderId="33" applyFont="0" applyFill="0" applyBorder="0">
      <alignment horizontal="left"/>
    </xf>
    <xf numFmtId="0" fontId="12" fillId="0" borderId="0" applyFont="0" applyFill="0" applyBorder="0" applyAlignment="0" applyProtection="0"/>
    <xf numFmtId="0" fontId="32" fillId="0" borderId="0" applyFont="0" applyFill="0" applyBorder="0" applyAlignment="0" applyProtection="0"/>
    <xf numFmtId="202" fontId="14" fillId="0" borderId="0" applyFont="0" applyBorder="0" applyProtection="0">
      <protection locked="0"/>
    </xf>
    <xf numFmtId="0" fontId="12" fillId="0" borderId="34"/>
    <xf numFmtId="0" fontId="12" fillId="13" borderId="23">
      <alignment horizontal="right"/>
    </xf>
    <xf numFmtId="0" fontId="12" fillId="13" borderId="23">
      <alignment horizontal="right"/>
    </xf>
    <xf numFmtId="0" fontId="12" fillId="13" borderId="23">
      <alignment horizontal="right"/>
    </xf>
    <xf numFmtId="49" fontId="49" fillId="0" borderId="0" applyFill="0" applyBorder="0"/>
    <xf numFmtId="49" fontId="1" fillId="0" borderId="0"/>
    <xf numFmtId="49" fontId="1" fillId="0" borderId="0" applyFill="0" applyBorder="0">
      <alignment horizontal="right" vertical="center"/>
    </xf>
    <xf numFmtId="49" fontId="1" fillId="0" borderId="0" applyFill="0" applyBorder="0">
      <alignment horizontal="right" vertical="center"/>
    </xf>
    <xf numFmtId="0" fontId="1" fillId="0" borderId="0">
      <alignment vertical="center"/>
    </xf>
    <xf numFmtId="0" fontId="33" fillId="0" borderId="0" applyFill="0" applyBorder="0" applyAlignment="0" applyProtection="0">
      <protection locked="0"/>
    </xf>
    <xf numFmtId="0" fontId="144" fillId="0" borderId="0" applyFont="0" applyFill="0" applyBorder="0" applyProtection="0">
      <alignment horizontal="center" wrapText="1"/>
    </xf>
    <xf numFmtId="0" fontId="12" fillId="0" borderId="0" applyFont="0" applyFill="0" applyBorder="0" applyProtection="0">
      <alignment horizontal="right"/>
    </xf>
    <xf numFmtId="0" fontId="145" fillId="0" borderId="0"/>
    <xf numFmtId="0" fontId="178" fillId="39" borderId="0" applyNumberFormat="0" applyBorder="0" applyAlignment="0" applyProtection="0"/>
    <xf numFmtId="37" fontId="146" fillId="0" borderId="35">
      <alignment horizontal="right" vertical="center"/>
    </xf>
    <xf numFmtId="37" fontId="20" fillId="0" borderId="36"/>
    <xf numFmtId="0" fontId="147" fillId="0" borderId="0"/>
    <xf numFmtId="38" fontId="12" fillId="13" borderId="0" applyNumberFormat="0" applyBorder="0" applyAlignment="0" applyProtection="0"/>
    <xf numFmtId="0" fontId="12" fillId="1" borderId="0" applyFont="0" applyFill="0" applyBorder="0" applyAlignment="0" applyProtection="0">
      <alignment horizontal="right"/>
    </xf>
    <xf numFmtId="0" fontId="32" fillId="0" borderId="18" applyFill="0" applyBorder="0" applyProtection="0">
      <alignment horizontal="left"/>
    </xf>
    <xf numFmtId="0" fontId="27" fillId="0" borderId="0" applyNumberFormat="0" applyAlignment="0"/>
    <xf numFmtId="0" fontId="12" fillId="0" borderId="0"/>
    <xf numFmtId="10" fontId="33" fillId="28" borderId="0" applyFill="0" applyAlignment="0">
      <alignment horizontal="right"/>
    </xf>
    <xf numFmtId="0" fontId="27" fillId="0" borderId="0" applyFill="0" applyBorder="0" applyAlignment="0" applyProtection="0"/>
    <xf numFmtId="0" fontId="27" fillId="0" borderId="0" applyAlignment="0">
      <alignment horizontal="left"/>
      <protection locked="0"/>
    </xf>
    <xf numFmtId="0" fontId="148" fillId="28" borderId="0" applyAlignment="0">
      <alignment horizontal="right"/>
    </xf>
    <xf numFmtId="0" fontId="12" fillId="14" borderId="21" applyNumberFormat="0" applyAlignment="0" applyProtection="0"/>
    <xf numFmtId="0" fontId="20" fillId="0" borderId="0" applyBorder="0">
      <alignment horizontal="left"/>
    </xf>
    <xf numFmtId="49" fontId="141" fillId="0" borderId="0">
      <alignment horizontal="right"/>
    </xf>
    <xf numFmtId="49" fontId="149" fillId="0" borderId="0">
      <alignment horizontal="right"/>
    </xf>
    <xf numFmtId="0" fontId="1" fillId="0" borderId="0">
      <alignment vertical="center"/>
    </xf>
    <xf numFmtId="0" fontId="24" fillId="7" borderId="26" applyNumberFormat="0" applyFont="0" applyBorder="0" applyAlignment="0" applyProtection="0"/>
    <xf numFmtId="0" fontId="1" fillId="40" borderId="26" applyNumberFormat="0" applyFont="0" applyAlignment="0"/>
    <xf numFmtId="0" fontId="27" fillId="0" borderId="0" applyFont="0" applyFill="0" applyBorder="0" applyAlignment="0" applyProtection="0">
      <alignment horizontal="right"/>
    </xf>
    <xf numFmtId="0" fontId="150" fillId="7" borderId="0" applyNumberFormat="0" applyFont="0" applyAlignment="0"/>
    <xf numFmtId="0" fontId="151" fillId="41" borderId="0" applyNumberFormat="0" applyBorder="0" applyProtection="0">
      <alignment horizontal="left" vertical="center"/>
    </xf>
    <xf numFmtId="0" fontId="152" fillId="0" borderId="0">
      <alignment horizontal="right"/>
    </xf>
    <xf numFmtId="0" fontId="153" fillId="1" borderId="0" applyNumberFormat="0" applyBorder="0" applyProtection="0">
      <alignment horizontal="left" vertical="center"/>
    </xf>
    <xf numFmtId="0" fontId="1" fillId="0" borderId="0" applyProtection="0">
      <alignment horizontal="right"/>
    </xf>
    <xf numFmtId="0" fontId="154" fillId="0" borderId="0">
      <alignment horizontal="left"/>
    </xf>
    <xf numFmtId="0" fontId="154" fillId="0" borderId="0">
      <alignment horizontal="left"/>
    </xf>
    <xf numFmtId="0" fontId="88" fillId="0" borderId="37" applyNumberFormat="0" applyAlignment="0" applyProtection="0">
      <alignment horizontal="left" vertical="center"/>
    </xf>
    <xf numFmtId="0" fontId="88" fillId="0" borderId="14">
      <alignment horizontal="left" vertical="center"/>
    </xf>
    <xf numFmtId="0" fontId="155" fillId="0" borderId="0">
      <alignment horizontal="center"/>
    </xf>
    <xf numFmtId="0" fontId="156" fillId="0" borderId="0"/>
    <xf numFmtId="0" fontId="1" fillId="0" borderId="0">
      <alignment horizontal="center"/>
    </xf>
    <xf numFmtId="0" fontId="157" fillId="0" borderId="18">
      <alignment horizontal="left" vertical="top"/>
    </xf>
    <xf numFmtId="0" fontId="158" fillId="0" borderId="0">
      <alignment horizontal="left"/>
    </xf>
    <xf numFmtId="0" fontId="157" fillId="0" borderId="18">
      <alignment horizontal="left" vertical="top"/>
    </xf>
    <xf numFmtId="0" fontId="1" fillId="0" borderId="0" applyProtection="0">
      <alignment horizontal="left"/>
    </xf>
    <xf numFmtId="0" fontId="9" fillId="0" borderId="0">
      <alignment horizontal="left"/>
    </xf>
    <xf numFmtId="0" fontId="1" fillId="0" borderId="0" applyProtection="0">
      <alignment horizontal="left"/>
    </xf>
    <xf numFmtId="0" fontId="179" fillId="0" borderId="0" applyNumberFormat="0" applyFill="0" applyBorder="0" applyAlignment="0" applyProtection="0"/>
    <xf numFmtId="173" fontId="15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203" fontId="33" fillId="0" borderId="0">
      <alignment horizontal="left"/>
    </xf>
    <xf numFmtId="0" fontId="1" fillId="0" borderId="0"/>
    <xf numFmtId="0" fontId="180" fillId="0" borderId="38" applyNumberFormat="0" applyFill="0" applyAlignment="0" applyProtection="0"/>
    <xf numFmtId="244" fontId="24" fillId="40" borderId="3" applyFont="0" applyFill="0" applyBorder="0" applyAlignment="0" applyProtection="0">
      <alignment horizontal="right"/>
    </xf>
    <xf numFmtId="204" fontId="6" fillId="0" borderId="0" applyFont="0" applyFill="0" applyBorder="0" applyAlignment="0" applyProtection="0"/>
    <xf numFmtId="205" fontId="27" fillId="0" borderId="0" applyFont="0" applyFill="0" applyBorder="0" applyProtection="0">
      <alignment horizontal="right"/>
    </xf>
    <xf numFmtId="206" fontId="113" fillId="0" borderId="0" applyFont="0" applyFill="0" applyBorder="0" applyAlignment="0" applyProtection="0"/>
    <xf numFmtId="207" fontId="113" fillId="0" borderId="0" applyFont="0" applyFill="0" applyBorder="0" applyAlignment="0" applyProtection="0"/>
    <xf numFmtId="0" fontId="27" fillId="0" borderId="0" applyFont="0" applyFill="0" applyBorder="0" applyAlignment="0" applyProtection="0">
      <alignment horizontal="right"/>
    </xf>
    <xf numFmtId="0" fontId="180" fillId="42" borderId="0" applyNumberFormat="0" applyBorder="0" applyAlignment="0" applyProtection="0"/>
    <xf numFmtId="203" fontId="160" fillId="0" borderId="0"/>
    <xf numFmtId="40" fontId="49" fillId="0" borderId="0" applyFont="0" applyFill="0" applyBorder="0" applyAlignment="0" applyProtection="0"/>
    <xf numFmtId="0" fontId="173" fillId="0" borderId="0"/>
    <xf numFmtId="0" fontId="24" fillId="0" borderId="0"/>
    <xf numFmtId="0" fontId="4" fillId="0" borderId="0" applyNumberFormat="0" applyFill="0" applyBorder="0" applyAlignment="0" applyProtection="0"/>
    <xf numFmtId="0" fontId="161" fillId="0" borderId="0"/>
    <xf numFmtId="0" fontId="1" fillId="0" borderId="0"/>
    <xf numFmtId="0" fontId="181" fillId="42" borderId="39" applyNumberFormat="0" applyFont="0" applyAlignment="0" applyProtection="0"/>
    <xf numFmtId="173" fontId="12" fillId="0" borderId="0"/>
    <xf numFmtId="173" fontId="3" fillId="0" borderId="0">
      <protection locked="0"/>
    </xf>
    <xf numFmtId="208" fontId="49" fillId="0" borderId="0" applyFill="0" applyBorder="0" applyProtection="0">
      <alignment horizontal="right" wrapText="1"/>
    </xf>
    <xf numFmtId="203" fontId="33" fillId="0" borderId="0"/>
    <xf numFmtId="209" fontId="49" fillId="0" borderId="0" applyFill="0" applyBorder="0" applyProtection="0">
      <alignment horizontal="right" wrapText="1"/>
    </xf>
    <xf numFmtId="0" fontId="4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82" fillId="43" borderId="40" applyNumberFormat="0" applyAlignment="0" applyProtection="0"/>
    <xf numFmtId="0" fontId="162" fillId="0" borderId="0" applyFill="0" applyBorder="0" applyProtection="0">
      <alignment horizontal="left"/>
    </xf>
    <xf numFmtId="0" fontId="163" fillId="0" borderId="0" applyFill="0" applyBorder="0" applyProtection="0">
      <alignment horizontal="left"/>
    </xf>
    <xf numFmtId="1" fontId="1" fillId="0" borderId="0" applyProtection="0">
      <alignment horizontal="right" vertical="center"/>
    </xf>
    <xf numFmtId="0" fontId="183" fillId="0" borderId="3" applyNumberFormat="0">
      <alignment vertical="center"/>
    </xf>
    <xf numFmtId="210" fontId="1" fillId="0" borderId="0" applyFont="0" applyFill="0" applyBorder="0" applyAlignment="0" applyProtection="0"/>
    <xf numFmtId="211" fontId="52" fillId="0" borderId="0" applyFont="0" applyFill="0" applyBorder="0" applyAlignment="0" applyProtection="0">
      <alignment horizontal="right"/>
    </xf>
    <xf numFmtId="9" fontId="1" fillId="0" borderId="0" applyFont="0" applyFill="0" applyBorder="0" applyAlignment="0" applyProtection="0"/>
    <xf numFmtId="9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212" fontId="33" fillId="0" borderId="0" applyFont="0" applyFill="0" applyBorder="0" applyProtection="0">
      <alignment horizontal="right"/>
    </xf>
    <xf numFmtId="175" fontId="33" fillId="0" borderId="0"/>
    <xf numFmtId="175" fontId="117" fillId="0" borderId="0"/>
    <xf numFmtId="10" fontId="33" fillId="0" borderId="0"/>
    <xf numFmtId="10" fontId="117" fillId="0" borderId="0">
      <protection locked="0"/>
    </xf>
    <xf numFmtId="0" fontId="16" fillId="35" borderId="0" applyNumberFormat="0" applyFont="0" applyBorder="0" applyAlignment="0" applyProtection="0"/>
    <xf numFmtId="42" fontId="164" fillId="0" borderId="0" applyFill="0" applyBorder="0" applyAlignment="0" applyProtection="0"/>
    <xf numFmtId="0" fontId="165" fillId="0" borderId="0" applyNumberFormat="0" applyFill="0" applyBorder="0" applyProtection="0"/>
    <xf numFmtId="0" fontId="166" fillId="44" borderId="0" applyNumberFormat="0" applyBorder="0" applyProtection="0"/>
    <xf numFmtId="0" fontId="167" fillId="35" borderId="0" applyNumberFormat="0" applyBorder="0" applyProtection="0"/>
    <xf numFmtId="0" fontId="168" fillId="0" borderId="0" applyNumberFormat="0" applyFill="0" applyBorder="0" applyProtection="0"/>
    <xf numFmtId="0" fontId="167" fillId="0" borderId="0" applyNumberFormat="0" applyFill="0" applyBorder="0" applyProtection="0"/>
    <xf numFmtId="0" fontId="169" fillId="0" borderId="0" applyNumberFormat="0" applyFill="0" applyBorder="0" applyProtection="0"/>
    <xf numFmtId="0" fontId="167" fillId="0" borderId="0" applyNumberFormat="0" applyFill="0" applyBorder="0" applyProtection="0">
      <alignment wrapText="1"/>
    </xf>
    <xf numFmtId="0" fontId="170" fillId="0" borderId="0" applyNumberFormat="0" applyFill="0" applyBorder="0" applyProtection="0"/>
    <xf numFmtId="213" fontId="49" fillId="0" borderId="0" applyFill="0" applyBorder="0" applyProtection="0">
      <alignment horizontal="right" wrapText="1"/>
    </xf>
    <xf numFmtId="4" fontId="49" fillId="0" borderId="0" applyFill="0" applyBorder="0" applyProtection="0">
      <alignment wrapText="1"/>
    </xf>
    <xf numFmtId="0" fontId="49" fillId="0" borderId="0" applyNumberFormat="0" applyFill="0" applyBorder="0" applyProtection="0">
      <alignment horizontal="left" vertical="top" wrapText="1"/>
    </xf>
    <xf numFmtId="0" fontId="96" fillId="0" borderId="0" applyNumberFormat="0" applyFill="0" applyBorder="0" applyProtection="0">
      <alignment horizontal="left" vertical="top" wrapText="1"/>
    </xf>
    <xf numFmtId="214" fontId="171" fillId="0" borderId="0" applyFill="0" applyBorder="0" applyProtection="0">
      <alignment horizontal="center" wrapText="1"/>
    </xf>
    <xf numFmtId="215" fontId="171" fillId="0" borderId="0" applyFill="0" applyBorder="0" applyProtection="0">
      <alignment horizontal="right" wrapText="1"/>
    </xf>
    <xf numFmtId="216" fontId="171" fillId="0" borderId="0" applyFill="0" applyBorder="0" applyProtection="0">
      <alignment horizontal="right" wrapText="1"/>
    </xf>
    <xf numFmtId="217" fontId="171" fillId="0" borderId="0" applyFill="0" applyBorder="0" applyProtection="0">
      <alignment horizontal="right" wrapText="1"/>
    </xf>
    <xf numFmtId="37" fontId="171" fillId="0" borderId="0" applyFill="0" applyBorder="0" applyProtection="0">
      <alignment horizontal="center" wrapText="1"/>
    </xf>
    <xf numFmtId="218" fontId="171" fillId="0" borderId="0" applyFill="0" applyBorder="0" applyProtection="0">
      <alignment horizontal="right"/>
    </xf>
    <xf numFmtId="219" fontId="171" fillId="0" borderId="0" applyFill="0" applyBorder="0" applyProtection="0">
      <alignment horizontal="right"/>
    </xf>
    <xf numFmtId="14" fontId="171" fillId="0" borderId="0" applyFill="0" applyBorder="0" applyProtection="0">
      <alignment horizontal="right"/>
    </xf>
    <xf numFmtId="4" fontId="171" fillId="0" borderId="0" applyFill="0" applyBorder="0" applyProtection="0">
      <alignment wrapText="1"/>
    </xf>
    <xf numFmtId="0" fontId="96" fillId="0" borderId="41" applyNumberFormat="0" applyFill="0" applyProtection="0">
      <alignment wrapText="1"/>
    </xf>
    <xf numFmtId="0" fontId="95" fillId="0" borderId="0" applyNumberFormat="0" applyFill="0" applyBorder="0" applyProtection="0">
      <alignment wrapText="1"/>
    </xf>
    <xf numFmtId="0" fontId="96" fillId="0" borderId="41" applyNumberFormat="0" applyFill="0" applyProtection="0">
      <alignment horizontal="center" wrapText="1"/>
    </xf>
    <xf numFmtId="220" fontId="96" fillId="0" borderId="0" applyFill="0" applyBorder="0" applyProtection="0">
      <alignment horizontal="center" wrapText="1"/>
    </xf>
    <xf numFmtId="0" fontId="97" fillId="0" borderId="0" applyNumberFormat="0" applyFill="0" applyBorder="0" applyProtection="0">
      <alignment horizontal="justify" wrapText="1"/>
    </xf>
    <xf numFmtId="0" fontId="96" fillId="0" borderId="0" applyNumberFormat="0" applyFill="0" applyBorder="0" applyProtection="0">
      <alignment horizontal="centerContinuous" wrapText="1"/>
    </xf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9" fillId="0" borderId="0" applyFill="0" applyBorder="0" applyProtection="0">
      <alignment horizontal="center" vertical="center"/>
    </xf>
    <xf numFmtId="0" fontId="1" fillId="0" borderId="0" applyBorder="0" applyProtection="0">
      <alignment vertical="center"/>
    </xf>
    <xf numFmtId="0" fontId="1" fillId="0" borderId="3" applyBorder="0" applyProtection="0">
      <alignment horizontal="right" vertical="center"/>
    </xf>
    <xf numFmtId="0" fontId="1" fillId="45" borderId="0" applyBorder="0" applyProtection="0">
      <alignment horizontal="centerContinuous" vertical="center"/>
    </xf>
    <xf numFmtId="0" fontId="1" fillId="46" borderId="3" applyBorder="0" applyProtection="0">
      <alignment horizontal="centerContinuous" vertical="center"/>
    </xf>
    <xf numFmtId="0" fontId="19" fillId="0" borderId="0" applyFill="0" applyBorder="0" applyProtection="0"/>
    <xf numFmtId="0" fontId="20" fillId="0" borderId="0" applyFill="0" applyBorder="0" applyProtection="0">
      <alignment horizontal="left"/>
    </xf>
    <xf numFmtId="0" fontId="148" fillId="0" borderId="0" applyFill="0" applyBorder="0" applyProtection="0">
      <alignment horizontal="left" vertical="top"/>
    </xf>
    <xf numFmtId="175" fontId="1" fillId="0" borderId="0" applyNumberFormat="0" applyFill="0" applyBorder="0">
      <alignment horizontal="left"/>
    </xf>
    <xf numFmtId="175" fontId="1" fillId="0" borderId="0" applyNumberFormat="0" applyFill="0" applyBorder="0">
      <alignment horizontal="right"/>
    </xf>
    <xf numFmtId="175" fontId="1" fillId="0" borderId="0" applyNumberFormat="0" applyFill="0" applyBorder="0">
      <alignment horizontal="right"/>
    </xf>
    <xf numFmtId="0" fontId="1" fillId="28" borderId="42" applyNumberFormat="0" applyFont="0" applyFill="0" applyAlignment="0" applyProtection="0">
      <protection locked="0"/>
    </xf>
    <xf numFmtId="0" fontId="2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>
      <alignment horizontal="center"/>
    </xf>
    <xf numFmtId="203" fontId="1" fillId="0" borderId="0">
      <alignment horizontal="centerContinuous"/>
    </xf>
    <xf numFmtId="203" fontId="1" fillId="0" borderId="43">
      <alignment horizontal="centerContinuous"/>
    </xf>
    <xf numFmtId="203" fontId="1" fillId="0" borderId="0">
      <alignment horizontal="centerContinuous"/>
      <protection locked="0"/>
    </xf>
    <xf numFmtId="203" fontId="1" fillId="0" borderId="0">
      <alignment horizontal="left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5" fillId="0" borderId="44" applyNumberFormat="0" applyFill="0" applyAlignment="0" applyProtection="0"/>
    <xf numFmtId="184" fontId="1" fillId="0" borderId="0">
      <alignment horizontal="left"/>
      <protection locked="0"/>
    </xf>
    <xf numFmtId="0" fontId="186" fillId="0" borderId="0" applyNumberFormat="0" applyFill="0" applyBorder="0" applyAlignment="0" applyProtection="0"/>
    <xf numFmtId="221" fontId="121" fillId="0" borderId="0" applyFont="0" applyFill="0" applyBorder="0" applyAlignment="0" applyProtection="0"/>
    <xf numFmtId="222" fontId="121" fillId="0" borderId="0" applyFont="0" applyFill="0" applyBorder="0" applyAlignment="0" applyProtection="0"/>
    <xf numFmtId="184" fontId="21" fillId="0" borderId="0" applyFont="0" applyFill="0" applyBorder="0" applyProtection="0">
      <alignment horizontal="right"/>
    </xf>
    <xf numFmtId="175" fontId="1" fillId="0" borderId="0" applyFont="0" applyFill="0" applyBorder="0" applyAlignment="0" applyProtection="0"/>
    <xf numFmtId="43" fontId="194" fillId="0" borderId="0" applyFont="0" applyFill="0" applyBorder="0" applyAlignment="0" applyProtection="0"/>
  </cellStyleXfs>
  <cellXfs count="156">
    <xf numFmtId="0" fontId="0" fillId="0" borderId="0" xfId="0"/>
    <xf numFmtId="0" fontId="24" fillId="0" borderId="0" xfId="0" applyFont="1"/>
    <xf numFmtId="0" fontId="24" fillId="0" borderId="0" xfId="0" applyFont="1" applyBorder="1"/>
    <xf numFmtId="0" fontId="187" fillId="0" borderId="0" xfId="3" applyFont="1" applyBorder="1"/>
    <xf numFmtId="0" fontId="187" fillId="0" borderId="0" xfId="3" applyFont="1"/>
    <xf numFmtId="223" fontId="187" fillId="0" borderId="0" xfId="3" applyNumberFormat="1" applyFont="1" applyBorder="1" applyAlignment="1">
      <alignment horizontal="center"/>
    </xf>
    <xf numFmtId="0" fontId="187" fillId="0" borderId="3" xfId="1314" applyFont="1" applyFill="1" applyBorder="1" applyAlignment="1" applyProtection="1">
      <alignment horizontal="center"/>
    </xf>
    <xf numFmtId="0" fontId="187" fillId="0" borderId="0" xfId="3" applyFont="1" applyFill="1"/>
    <xf numFmtId="245" fontId="187" fillId="0" borderId="0" xfId="3" applyNumberFormat="1" applyFont="1" applyFill="1"/>
    <xf numFmtId="175" fontId="190" fillId="0" borderId="0" xfId="1335" applyNumberFormat="1" applyFont="1"/>
    <xf numFmtId="175" fontId="190" fillId="0" borderId="0" xfId="1335" applyNumberFormat="1" applyFont="1" applyFill="1"/>
    <xf numFmtId="227" fontId="190" fillId="0" borderId="0" xfId="3" applyNumberFormat="1" applyFont="1" applyFill="1" applyBorder="1" applyAlignment="1">
      <alignment horizontal="right"/>
    </xf>
    <xf numFmtId="211" fontId="190" fillId="0" borderId="0" xfId="1334" applyFont="1" applyAlignment="1">
      <alignment horizontal="right"/>
    </xf>
    <xf numFmtId="0" fontId="189" fillId="0" borderId="0" xfId="3" applyFont="1" applyFill="1"/>
    <xf numFmtId="224" fontId="189" fillId="0" borderId="3" xfId="3" applyNumberFormat="1" applyFont="1" applyFill="1" applyBorder="1"/>
    <xf numFmtId="224" fontId="189" fillId="0" borderId="0" xfId="3" applyNumberFormat="1" applyFont="1" applyFill="1" applyBorder="1"/>
    <xf numFmtId="228" fontId="187" fillId="0" borderId="0" xfId="3" applyNumberFormat="1" applyFont="1" applyBorder="1"/>
    <xf numFmtId="229" fontId="187" fillId="0" borderId="0" xfId="3" applyNumberFormat="1" applyFont="1" applyBorder="1"/>
    <xf numFmtId="179" fontId="187" fillId="0" borderId="0" xfId="3" applyNumberFormat="1" applyFont="1"/>
    <xf numFmtId="0" fontId="191" fillId="0" borderId="0" xfId="3" applyFont="1" applyFill="1"/>
    <xf numFmtId="0" fontId="189" fillId="0" borderId="0" xfId="0" applyFont="1"/>
    <xf numFmtId="225" fontId="187" fillId="0" borderId="0" xfId="3" applyNumberFormat="1" applyFont="1" applyFill="1" applyBorder="1"/>
    <xf numFmtId="225" fontId="187" fillId="0" borderId="3" xfId="3" applyNumberFormat="1" applyFont="1" applyFill="1" applyBorder="1"/>
    <xf numFmtId="0" fontId="187" fillId="0" borderId="0" xfId="3" applyFont="1" applyFill="1" applyBorder="1"/>
    <xf numFmtId="225" fontId="187" fillId="0" borderId="0" xfId="3" applyNumberFormat="1" applyFont="1" applyFill="1"/>
    <xf numFmtId="230" fontId="187" fillId="0" borderId="0" xfId="3" applyNumberFormat="1" applyFont="1" applyFill="1"/>
    <xf numFmtId="0" fontId="189" fillId="0" borderId="0" xfId="3" applyFont="1"/>
    <xf numFmtId="234" fontId="189" fillId="0" borderId="0" xfId="3" applyNumberFormat="1" applyFont="1" applyFill="1"/>
    <xf numFmtId="245" fontId="187" fillId="0" borderId="36" xfId="3" applyNumberFormat="1" applyFont="1" applyFill="1" applyBorder="1"/>
    <xf numFmtId="230" fontId="190" fillId="0" borderId="0" xfId="1334" applyNumberFormat="1" applyFont="1" applyAlignment="1">
      <alignment horizontal="right"/>
    </xf>
    <xf numFmtId="0" fontId="191" fillId="0" borderId="0" xfId="3" applyFont="1"/>
    <xf numFmtId="0" fontId="188" fillId="47" borderId="0" xfId="3" applyFont="1" applyFill="1" applyBorder="1" applyAlignment="1"/>
    <xf numFmtId="0" fontId="188" fillId="47" borderId="0" xfId="3" applyFont="1" applyFill="1" applyBorder="1" applyAlignment="1">
      <alignment horizontal="left"/>
    </xf>
    <xf numFmtId="0" fontId="187" fillId="48" borderId="3" xfId="3" applyFont="1" applyFill="1" applyBorder="1" applyAlignment="1">
      <alignment horizontal="centerContinuous"/>
    </xf>
    <xf numFmtId="0" fontId="189" fillId="48" borderId="3" xfId="3" applyFont="1" applyFill="1" applyBorder="1" applyAlignment="1">
      <alignment horizontal="centerContinuous"/>
    </xf>
    <xf numFmtId="0" fontId="192" fillId="47" borderId="0" xfId="3" applyFont="1" applyFill="1" applyBorder="1" applyAlignment="1"/>
    <xf numFmtId="223" fontId="187" fillId="0" borderId="0" xfId="3" applyNumberFormat="1" applyFont="1" applyAlignment="1">
      <alignment horizontal="center"/>
    </xf>
    <xf numFmtId="0" fontId="187" fillId="0" borderId="3" xfId="3" quotePrefix="1" applyFont="1" applyBorder="1" applyAlignment="1">
      <alignment horizontal="center"/>
    </xf>
    <xf numFmtId="225" fontId="193" fillId="0" borderId="0" xfId="3" applyNumberFormat="1" applyFont="1" applyFill="1"/>
    <xf numFmtId="224" fontId="193" fillId="0" borderId="0" xfId="3" applyNumberFormat="1" applyFont="1" applyFill="1"/>
    <xf numFmtId="224" fontId="189" fillId="0" borderId="0" xfId="3" applyNumberFormat="1" applyFont="1" applyFill="1"/>
    <xf numFmtId="0" fontId="187" fillId="0" borderId="0" xfId="3" applyFont="1" applyFill="1" applyAlignment="1">
      <alignment horizontal="left"/>
    </xf>
    <xf numFmtId="0" fontId="187" fillId="0" borderId="0" xfId="3" applyFont="1" applyFill="1" applyAlignment="1">
      <alignment horizontal="left" indent="1"/>
    </xf>
    <xf numFmtId="228" fontId="187" fillId="0" borderId="0" xfId="3" applyNumberFormat="1" applyFont="1"/>
    <xf numFmtId="228" fontId="187" fillId="0" borderId="0" xfId="3" applyNumberFormat="1" applyFont="1" applyFill="1"/>
    <xf numFmtId="0" fontId="189" fillId="0" borderId="0" xfId="3" applyFont="1" applyFill="1" applyAlignment="1">
      <alignment horizontal="left"/>
    </xf>
    <xf numFmtId="0" fontId="190" fillId="0" borderId="0" xfId="3" applyFont="1" applyFill="1"/>
    <xf numFmtId="231" fontId="190" fillId="0" borderId="0" xfId="3" applyNumberFormat="1" applyFont="1"/>
    <xf numFmtId="231" fontId="190" fillId="0" borderId="0" xfId="3" applyNumberFormat="1" applyFont="1" applyFill="1"/>
    <xf numFmtId="232" fontId="190" fillId="0" borderId="0" xfId="3" applyNumberFormat="1" applyFont="1"/>
    <xf numFmtId="0" fontId="190" fillId="0" borderId="0" xfId="3" applyFont="1"/>
    <xf numFmtId="0" fontId="189" fillId="0" borderId="0" xfId="1313" applyFont="1"/>
    <xf numFmtId="0" fontId="188" fillId="0" borderId="0" xfId="1313" applyFont="1" applyFill="1" applyBorder="1" applyAlignment="1"/>
    <xf numFmtId="0" fontId="189" fillId="0" borderId="0" xfId="1315" applyFont="1"/>
    <xf numFmtId="0" fontId="191" fillId="0" borderId="0" xfId="1315" applyFont="1"/>
    <xf numFmtId="0" fontId="187" fillId="0" borderId="0" xfId="1315" applyFont="1"/>
    <xf numFmtId="0" fontId="187" fillId="0" borderId="0" xfId="1313" applyFont="1"/>
    <xf numFmtId="0" fontId="189" fillId="0" borderId="0" xfId="1315" applyFont="1" applyFill="1"/>
    <xf numFmtId="233" fontId="193" fillId="0" borderId="0" xfId="3" applyNumberFormat="1" applyFont="1" applyFill="1" applyBorder="1"/>
    <xf numFmtId="233" fontId="193" fillId="0" borderId="3" xfId="3" applyNumberFormat="1" applyFont="1" applyFill="1" applyBorder="1"/>
    <xf numFmtId="228" fontId="187" fillId="0" borderId="0" xfId="1313" applyNumberFormat="1" applyFont="1"/>
    <xf numFmtId="0" fontId="187" fillId="0" borderId="0" xfId="1315" applyFont="1" applyFill="1"/>
    <xf numFmtId="228" fontId="189" fillId="0" borderId="0" xfId="1313" applyNumberFormat="1" applyFont="1"/>
    <xf numFmtId="0" fontId="189" fillId="0" borderId="0" xfId="0" applyFont="1" applyBorder="1"/>
    <xf numFmtId="0" fontId="24" fillId="47" borderId="0" xfId="0" applyFont="1" applyFill="1"/>
    <xf numFmtId="0" fontId="187" fillId="47" borderId="0" xfId="3" applyFont="1" applyFill="1"/>
    <xf numFmtId="245" fontId="193" fillId="0" borderId="0" xfId="3" applyNumberFormat="1" applyFont="1" applyFill="1"/>
    <xf numFmtId="245" fontId="193" fillId="0" borderId="3" xfId="3" applyNumberFormat="1" applyFont="1" applyFill="1" applyBorder="1"/>
    <xf numFmtId="245" fontId="187" fillId="0" borderId="0" xfId="3" applyNumberFormat="1" applyFont="1"/>
    <xf numFmtId="245" fontId="187" fillId="0" borderId="3" xfId="3" applyNumberFormat="1" applyFont="1" applyFill="1" applyBorder="1"/>
    <xf numFmtId="245" fontId="189" fillId="0" borderId="0" xfId="3" applyNumberFormat="1" applyFont="1" applyFill="1"/>
    <xf numFmtId="245" fontId="187" fillId="0" borderId="1" xfId="3" applyNumberFormat="1" applyFont="1" applyFill="1" applyBorder="1"/>
    <xf numFmtId="0" fontId="187" fillId="0" borderId="11" xfId="3" applyFont="1" applyFill="1" applyBorder="1"/>
    <xf numFmtId="0" fontId="187" fillId="0" borderId="47" xfId="3" applyFont="1" applyFill="1" applyBorder="1"/>
    <xf numFmtId="0" fontId="189" fillId="0" borderId="18" xfId="3" applyFont="1" applyFill="1" applyBorder="1"/>
    <xf numFmtId="226" fontId="189" fillId="0" borderId="0" xfId="1334" applyNumberFormat="1" applyFont="1" applyFill="1" applyBorder="1" applyAlignment="1">
      <alignment horizontal="right" vertical="distributed"/>
    </xf>
    <xf numFmtId="0" fontId="187" fillId="0" borderId="18" xfId="3" applyFont="1" applyFill="1" applyBorder="1"/>
    <xf numFmtId="175" fontId="189" fillId="0" borderId="0" xfId="1335" applyNumberFormat="1" applyFont="1" applyFill="1" applyBorder="1"/>
    <xf numFmtId="0" fontId="189" fillId="0" borderId="0" xfId="3" applyFont="1" applyFill="1" applyBorder="1"/>
    <xf numFmtId="0" fontId="189" fillId="0" borderId="45" xfId="3" applyFont="1" applyFill="1" applyBorder="1"/>
    <xf numFmtId="0" fontId="187" fillId="0" borderId="3" xfId="3" applyFont="1" applyFill="1" applyBorder="1"/>
    <xf numFmtId="226" fontId="189" fillId="0" borderId="3" xfId="1334" applyNumberFormat="1" applyFont="1" applyFill="1" applyBorder="1" applyAlignment="1">
      <alignment horizontal="right" vertical="distributed"/>
    </xf>
    <xf numFmtId="9" fontId="187" fillId="0" borderId="0" xfId="1335" applyFont="1" applyFill="1" applyBorder="1"/>
    <xf numFmtId="9" fontId="187" fillId="0" borderId="23" xfId="1335" applyFont="1" applyFill="1" applyBorder="1"/>
    <xf numFmtId="0" fontId="187" fillId="0" borderId="23" xfId="3" applyFont="1" applyFill="1" applyBorder="1"/>
    <xf numFmtId="175" fontId="189" fillId="0" borderId="20" xfId="1335" applyNumberFormat="1" applyFont="1" applyFill="1" applyBorder="1"/>
    <xf numFmtId="175" fontId="189" fillId="0" borderId="11" xfId="1335" applyNumberFormat="1" applyFont="1" applyFill="1" applyBorder="1"/>
    <xf numFmtId="175" fontId="189" fillId="0" borderId="18" xfId="1335" applyNumberFormat="1" applyFont="1" applyFill="1" applyBorder="1"/>
    <xf numFmtId="175" fontId="189" fillId="0" borderId="45" xfId="1335" applyNumberFormat="1" applyFont="1" applyFill="1" applyBorder="1"/>
    <xf numFmtId="175" fontId="190" fillId="0" borderId="3" xfId="1335" applyNumberFormat="1" applyFont="1" applyFill="1" applyBorder="1"/>
    <xf numFmtId="0" fontId="187" fillId="49" borderId="0" xfId="3" applyFont="1" applyFill="1"/>
    <xf numFmtId="245" fontId="187" fillId="49" borderId="0" xfId="3" applyNumberFormat="1" applyFont="1" applyFill="1"/>
    <xf numFmtId="226" fontId="189" fillId="49" borderId="11" xfId="1334" applyNumberFormat="1" applyFont="1" applyFill="1" applyBorder="1" applyAlignment="1">
      <alignment horizontal="right" vertical="distributed"/>
    </xf>
    <xf numFmtId="226" fontId="189" fillId="49" borderId="47" xfId="1334" applyNumberFormat="1" applyFont="1" applyFill="1" applyBorder="1" applyAlignment="1">
      <alignment horizontal="right" vertical="distributed"/>
    </xf>
    <xf numFmtId="226" fontId="189" fillId="49" borderId="0" xfId="1334" applyNumberFormat="1" applyFont="1" applyFill="1" applyBorder="1" applyAlignment="1">
      <alignment horizontal="right" vertical="distributed"/>
    </xf>
    <xf numFmtId="226" fontId="189" fillId="49" borderId="23" xfId="1334" applyNumberFormat="1" applyFont="1" applyFill="1" applyBorder="1" applyAlignment="1">
      <alignment horizontal="right" vertical="distributed"/>
    </xf>
    <xf numFmtId="226" fontId="189" fillId="49" borderId="3" xfId="1334" applyNumberFormat="1" applyFont="1" applyFill="1" applyBorder="1" applyAlignment="1">
      <alignment horizontal="right" vertical="distributed"/>
    </xf>
    <xf numFmtId="226" fontId="189" fillId="49" borderId="31" xfId="1334" applyNumberFormat="1" applyFont="1" applyFill="1" applyBorder="1" applyAlignment="1">
      <alignment horizontal="right" vertical="distributed"/>
    </xf>
    <xf numFmtId="224" fontId="189" fillId="49" borderId="0" xfId="3" applyNumberFormat="1" applyFont="1" applyFill="1" applyBorder="1"/>
    <xf numFmtId="9" fontId="189" fillId="49" borderId="0" xfId="1335" applyFont="1" applyFill="1" applyBorder="1"/>
    <xf numFmtId="224" fontId="189" fillId="49" borderId="23" xfId="3" applyNumberFormat="1" applyFont="1" applyFill="1" applyBorder="1"/>
    <xf numFmtId="9" fontId="189" fillId="49" borderId="23" xfId="1335" applyFont="1" applyFill="1" applyBorder="1"/>
    <xf numFmtId="9" fontId="189" fillId="49" borderId="3" xfId="1335" applyFont="1" applyFill="1" applyBorder="1"/>
    <xf numFmtId="9" fontId="189" fillId="49" borderId="31" xfId="1335" applyFont="1" applyFill="1" applyBorder="1"/>
    <xf numFmtId="233" fontId="189" fillId="49" borderId="0" xfId="3" applyNumberFormat="1" applyFont="1" applyFill="1" applyBorder="1"/>
    <xf numFmtId="226" fontId="189" fillId="49" borderId="14" xfId="1334" applyNumberFormat="1" applyFont="1" applyFill="1" applyBorder="1" applyAlignment="1">
      <alignment horizontal="right" vertical="distributed"/>
    </xf>
    <xf numFmtId="0" fontId="189" fillId="0" borderId="11" xfId="0" applyFont="1" applyBorder="1"/>
    <xf numFmtId="0" fontId="189" fillId="0" borderId="47" xfId="0" applyFont="1" applyBorder="1"/>
    <xf numFmtId="0" fontId="189" fillId="0" borderId="18" xfId="1315" applyFont="1" applyFill="1" applyBorder="1"/>
    <xf numFmtId="0" fontId="189" fillId="0" borderId="18" xfId="3" applyFont="1" applyFill="1" applyBorder="1" applyAlignment="1">
      <alignment horizontal="left"/>
    </xf>
    <xf numFmtId="0" fontId="189" fillId="0" borderId="18" xfId="0" applyFont="1" applyBorder="1"/>
    <xf numFmtId="0" fontId="189" fillId="0" borderId="23" xfId="0" applyFont="1" applyBorder="1"/>
    <xf numFmtId="0" fontId="191" fillId="0" borderId="18" xfId="3" applyFont="1" applyBorder="1"/>
    <xf numFmtId="233" fontId="189" fillId="49" borderId="23" xfId="3" applyNumberFormat="1" applyFont="1" applyFill="1" applyBorder="1"/>
    <xf numFmtId="43" fontId="189" fillId="0" borderId="0" xfId="1411" applyFont="1" applyBorder="1"/>
    <xf numFmtId="0" fontId="189" fillId="0" borderId="0" xfId="0" applyFont="1" applyFill="1" applyBorder="1"/>
    <xf numFmtId="0" fontId="189" fillId="0" borderId="23" xfId="0" applyFont="1" applyFill="1" applyBorder="1"/>
    <xf numFmtId="0" fontId="189" fillId="0" borderId="45" xfId="3" applyFont="1" applyFill="1" applyBorder="1" applyAlignment="1">
      <alignment horizontal="left"/>
    </xf>
    <xf numFmtId="0" fontId="189" fillId="0" borderId="3" xfId="0" applyFont="1" applyBorder="1"/>
    <xf numFmtId="233" fontId="189" fillId="0" borderId="3" xfId="3" applyNumberFormat="1" applyFont="1" applyFill="1" applyBorder="1"/>
    <xf numFmtId="233" fontId="189" fillId="0" borderId="31" xfId="3" applyNumberFormat="1" applyFont="1" applyFill="1" applyBorder="1"/>
    <xf numFmtId="0" fontId="189" fillId="0" borderId="46" xfId="1315" applyFont="1" applyFill="1" applyBorder="1"/>
    <xf numFmtId="0" fontId="189" fillId="0" borderId="14" xfId="3" applyFont="1" applyFill="1" applyBorder="1"/>
    <xf numFmtId="226" fontId="189" fillId="49" borderId="48" xfId="1334" applyNumberFormat="1" applyFont="1" applyFill="1" applyBorder="1" applyAlignment="1">
      <alignment horizontal="right" vertical="distributed"/>
    </xf>
    <xf numFmtId="211" fontId="190" fillId="0" borderId="3" xfId="1334" applyFont="1" applyBorder="1" applyAlignment="1">
      <alignment horizontal="right"/>
    </xf>
    <xf numFmtId="245" fontId="189" fillId="49" borderId="0" xfId="3" applyNumberFormat="1" applyFont="1" applyFill="1"/>
    <xf numFmtId="246" fontId="189" fillId="49" borderId="0" xfId="1411" applyNumberFormat="1" applyFont="1" applyFill="1" applyBorder="1"/>
    <xf numFmtId="246" fontId="189" fillId="49" borderId="23" xfId="1411" applyNumberFormat="1" applyFont="1" applyFill="1" applyBorder="1"/>
    <xf numFmtId="247" fontId="189" fillId="49" borderId="0" xfId="3" applyNumberFormat="1" applyFont="1" applyFill="1" applyBorder="1"/>
    <xf numFmtId="0" fontId="189" fillId="0" borderId="20" xfId="0" applyFont="1" applyBorder="1"/>
    <xf numFmtId="247" fontId="189" fillId="0" borderId="0" xfId="3" applyNumberFormat="1" applyFont="1" applyFill="1" applyBorder="1"/>
    <xf numFmtId="247" fontId="189" fillId="0" borderId="23" xfId="3" applyNumberFormat="1" applyFont="1" applyFill="1" applyBorder="1"/>
    <xf numFmtId="186" fontId="189" fillId="0" borderId="0" xfId="1411" applyNumberFormat="1" applyFont="1" applyFill="1" applyBorder="1"/>
    <xf numFmtId="186" fontId="189" fillId="0" borderId="3" xfId="1411" applyNumberFormat="1" applyFont="1" applyFill="1" applyBorder="1"/>
    <xf numFmtId="38" fontId="189" fillId="0" borderId="3" xfId="3" applyNumberFormat="1" applyFont="1" applyFill="1" applyBorder="1"/>
    <xf numFmtId="38" fontId="189" fillId="0" borderId="0" xfId="3" applyNumberFormat="1" applyFont="1" applyFill="1" applyBorder="1"/>
    <xf numFmtId="40" fontId="189" fillId="0" borderId="0" xfId="3" applyNumberFormat="1" applyFont="1" applyFill="1"/>
    <xf numFmtId="40" fontId="189" fillId="0" borderId="3" xfId="3" applyNumberFormat="1" applyFont="1" applyFill="1" applyBorder="1"/>
    <xf numFmtId="40" fontId="189" fillId="0" borderId="0" xfId="3" applyNumberFormat="1" applyFont="1" applyFill="1" applyBorder="1"/>
    <xf numFmtId="38" fontId="189" fillId="0" borderId="0" xfId="3" applyNumberFormat="1" applyFont="1" applyFill="1"/>
    <xf numFmtId="40" fontId="187" fillId="0" borderId="0" xfId="3" applyNumberFormat="1" applyFont="1"/>
    <xf numFmtId="6" fontId="187" fillId="0" borderId="0" xfId="3" applyNumberFormat="1" applyFont="1" applyFill="1"/>
    <xf numFmtId="6" fontId="187" fillId="0" borderId="36" xfId="3" applyNumberFormat="1" applyFont="1" applyFill="1" applyBorder="1"/>
    <xf numFmtId="6" fontId="187" fillId="0" borderId="3" xfId="3" applyNumberFormat="1" applyFont="1" applyFill="1" applyBorder="1"/>
    <xf numFmtId="6" fontId="189" fillId="0" borderId="0" xfId="3" applyNumberFormat="1" applyFont="1" applyFill="1" applyBorder="1"/>
    <xf numFmtId="6" fontId="187" fillId="0" borderId="1" xfId="3" applyNumberFormat="1" applyFont="1" applyFill="1" applyBorder="1"/>
    <xf numFmtId="38" fontId="187" fillId="0" borderId="0" xfId="3" applyNumberFormat="1" applyFont="1"/>
    <xf numFmtId="38" fontId="189" fillId="0" borderId="14" xfId="3" applyNumberFormat="1" applyFont="1" applyFill="1" applyBorder="1"/>
    <xf numFmtId="1" fontId="189" fillId="0" borderId="0" xfId="1313" applyNumberFormat="1" applyFont="1"/>
    <xf numFmtId="6" fontId="189" fillId="0" borderId="0" xfId="3" applyNumberFormat="1" applyFont="1" applyFill="1"/>
    <xf numFmtId="6" fontId="189" fillId="0" borderId="3" xfId="3" applyNumberFormat="1" applyFont="1" applyFill="1" applyBorder="1"/>
    <xf numFmtId="0" fontId="191" fillId="0" borderId="46" xfId="3" applyFont="1" applyFill="1" applyBorder="1" applyAlignment="1">
      <alignment horizontal="left"/>
    </xf>
    <xf numFmtId="0" fontId="191" fillId="0" borderId="14" xfId="3" applyFont="1" applyFill="1" applyBorder="1" applyAlignment="1">
      <alignment horizontal="left"/>
    </xf>
    <xf numFmtId="0" fontId="191" fillId="0" borderId="45" xfId="3" applyFont="1" applyFill="1" applyBorder="1" applyAlignment="1">
      <alignment horizontal="left"/>
    </xf>
    <xf numFmtId="0" fontId="191" fillId="0" borderId="3" xfId="3" applyFont="1" applyFill="1" applyBorder="1" applyAlignment="1">
      <alignment horizontal="left"/>
    </xf>
    <xf numFmtId="0" fontId="192" fillId="47" borderId="0" xfId="3" applyFont="1" applyFill="1" applyBorder="1" applyAlignment="1">
      <alignment horizontal="left"/>
    </xf>
  </cellXfs>
  <cellStyles count="1412">
    <cellStyle name="-" xfId="2" xr:uid="{00000000-0005-0000-0000-000000000000}"/>
    <cellStyle name=" 1" xfId="1" xr:uid="{00000000-0005-0000-0000-000001000000}"/>
    <cellStyle name=" 10" xfId="1173" xr:uid="{00000000-0005-0000-0000-000002000000}"/>
    <cellStyle name=" 2" xfId="810" xr:uid="{00000000-0005-0000-0000-000003000000}"/>
    <cellStyle name=" 3" xfId="811" xr:uid="{00000000-0005-0000-0000-000004000000}"/>
    <cellStyle name=" 4" xfId="812" xr:uid="{00000000-0005-0000-0000-000005000000}"/>
    <cellStyle name=" 5" xfId="813" xr:uid="{00000000-0005-0000-0000-000006000000}"/>
    <cellStyle name=" 6" xfId="814" xr:uid="{00000000-0005-0000-0000-000007000000}"/>
    <cellStyle name=" 7" xfId="815" xr:uid="{00000000-0005-0000-0000-000008000000}"/>
    <cellStyle name=" 8" xfId="816" xr:uid="{00000000-0005-0000-0000-000009000000}"/>
    <cellStyle name=" 9" xfId="817" xr:uid="{00000000-0005-0000-0000-00000A000000}"/>
    <cellStyle name="_x000a_386grabber=M" xfId="3" xr:uid="{00000000-0005-0000-0000-00000B000000}"/>
    <cellStyle name="_x000d__x000a_JournalTemplate=C:\COMFO\CTALK\JOURSTD.TPL_x000d__x000a_LbStateAddress=3 3 0 251 1 89 2 311_x000d__x000a_LbStateJou" xfId="4" xr:uid="{00000000-0005-0000-0000-00000C000000}"/>
    <cellStyle name="#" xfId="5" xr:uid="{00000000-0005-0000-0000-00000D000000}"/>
    <cellStyle name="#-" xfId="6" xr:uid="{00000000-0005-0000-0000-00000E000000}"/>
    <cellStyle name="$" xfId="7" xr:uid="{00000000-0005-0000-0000-00000F000000}"/>
    <cellStyle name="$-" xfId="8" xr:uid="{00000000-0005-0000-0000-000010000000}"/>
    <cellStyle name="$ &amp; ¢" xfId="9" xr:uid="{00000000-0005-0000-0000-000011000000}"/>
    <cellStyle name="$_101306 CanWest Excel BAck up v14" xfId="10" xr:uid="{00000000-0005-0000-0000-000012000000}"/>
    <cellStyle name="$_BCE Model 1-8-07" xfId="11" xr:uid="{00000000-0005-0000-0000-000013000000}"/>
    <cellStyle name="$_FS" xfId="12" xr:uid="{00000000-0005-0000-0000-000014000000}"/>
    <cellStyle name="$_ILEC LBO" xfId="13" xr:uid="{00000000-0005-0000-0000-000015000000}"/>
    <cellStyle name="$_NeptunePIA LBO Model 9-2-03 Final Deepak Final" xfId="14" xr:uid="{00000000-0005-0000-0000-000016000000}"/>
    <cellStyle name="$_Pro forma ownership analysis_06.12.02_v9" xfId="15" xr:uid="{00000000-0005-0000-0000-000017000000}"/>
    <cellStyle name="$m" xfId="16" xr:uid="{00000000-0005-0000-0000-000018000000}"/>
    <cellStyle name="$MILLS" xfId="17" xr:uid="{00000000-0005-0000-0000-000019000000}"/>
    <cellStyle name="%" xfId="30" xr:uid="{00000000-0005-0000-0000-00001A000000}"/>
    <cellStyle name="%-" xfId="18" xr:uid="{00000000-0005-0000-0000-00001B000000}"/>
    <cellStyle name="% Growth" xfId="19" xr:uid="{00000000-0005-0000-0000-00001C000000}"/>
    <cellStyle name="% Input" xfId="20" xr:uid="{00000000-0005-0000-0000-00001D000000}"/>
    <cellStyle name="% of Revenues" xfId="21" xr:uid="{00000000-0005-0000-0000-00001E000000}"/>
    <cellStyle name="% Presentation" xfId="22" xr:uid="{00000000-0005-0000-0000-00001F000000}"/>
    <cellStyle name="%.0" xfId="23" xr:uid="{00000000-0005-0000-0000-000020000000}"/>
    <cellStyle name="%.00" xfId="24" xr:uid="{00000000-0005-0000-0000-000021000000}"/>
    <cellStyle name="%.1" xfId="25" xr:uid="{00000000-0005-0000-0000-000022000000}"/>
    <cellStyle name="%.2" xfId="26" xr:uid="{00000000-0005-0000-0000-000023000000}"/>
    <cellStyle name="%.3" xfId="27" xr:uid="{00000000-0005-0000-0000-000024000000}"/>
    <cellStyle name="%_FS" xfId="28" xr:uid="{00000000-0005-0000-0000-000025000000}"/>
    <cellStyle name="%_GS Model" xfId="29" xr:uid="{00000000-0005-0000-0000-000026000000}"/>
    <cellStyle name="******************************************" xfId="31" xr:uid="{00000000-0005-0000-0000-000027000000}"/>
    <cellStyle name="*MILLS" xfId="32" xr:uid="{00000000-0005-0000-0000-000028000000}"/>
    <cellStyle name=";;;" xfId="33" xr:uid="{00000000-0005-0000-0000-000029000000}"/>
    <cellStyle name="??" xfId="34" xr:uid="{00000000-0005-0000-0000-00002A000000}"/>
    <cellStyle name="?? [0.00]_??????cula" xfId="35" xr:uid="{00000000-0005-0000-0000-00002B000000}"/>
    <cellStyle name="?? [0]_??" xfId="36" xr:uid="{00000000-0005-0000-0000-00002C000000}"/>
    <cellStyle name="?????_VERA" xfId="37" xr:uid="{00000000-0005-0000-0000-00002D000000}"/>
    <cellStyle name="???[0]_~ME0858" xfId="38" xr:uid="{00000000-0005-0000-0000-00002E000000}"/>
    <cellStyle name="???_~ME0858" xfId="39" xr:uid="{00000000-0005-0000-0000-00002F000000}"/>
    <cellStyle name="??_?.????" xfId="40" xr:uid="{00000000-0005-0000-0000-000030000000}"/>
    <cellStyle name="\" xfId="41" xr:uid="{00000000-0005-0000-0000-000031000000}"/>
    <cellStyle name="\_BLS_Directories_v6" xfId="42" xr:uid="{00000000-0005-0000-0000-000032000000}"/>
    <cellStyle name="\_bluebirdacdil13" xfId="43" xr:uid="{00000000-0005-0000-0000-000033000000}"/>
    <cellStyle name="\_ecomps7w" xfId="44" xr:uid="{00000000-0005-0000-0000-000034000000}"/>
    <cellStyle name="\_equitycomps8" xfId="45" xr:uid="{00000000-0005-0000-0000-000035000000}"/>
    <cellStyle name="\_equitycomps9" xfId="46" xr:uid="{00000000-0005-0000-0000-000036000000}"/>
    <cellStyle name="\_houston Isabel" xfId="47" xr:uid="{00000000-0005-0000-0000-000037000000}"/>
    <cellStyle name="\_hybrid2" xfId="48" xr:uid="{00000000-0005-0000-0000-000038000000}"/>
    <cellStyle name="\_ITXCcomps" xfId="49" xr:uid="{00000000-0005-0000-0000-000039000000}"/>
    <cellStyle name="\_newcomps16" xfId="50" xr:uid="{00000000-0005-0000-0000-00003A000000}"/>
    <cellStyle name="\_ravenpitch3" xfId="51" xr:uid="{00000000-0005-0000-0000-00003B000000}"/>
    <cellStyle name="\_ravenpitch32" xfId="52" xr:uid="{00000000-0005-0000-0000-00003C000000}"/>
    <cellStyle name="]_EUARNEW5_EMF Reports - Shipments" xfId="53" xr:uid="{00000000-0005-0000-0000-00003D000000}"/>
    <cellStyle name="]_Labour Efficiency" xfId="54" xr:uid="{00000000-0005-0000-0000-00003E000000}"/>
    <cellStyle name="_$accounting" xfId="55" xr:uid="{00000000-0005-0000-0000-00003F000000}"/>
    <cellStyle name="_$accounting_BCE Model 1-8-07" xfId="56" xr:uid="{00000000-0005-0000-0000-000040000000}"/>
    <cellStyle name="_$accounting_PNC_merger_plan_divestitures_05" xfId="57" xr:uid="{00000000-0005-0000-0000-000041000000}"/>
    <cellStyle name="_$accounting_PNC_merger_plan_divestitures_05_BCE Model 1-8-07" xfId="58" xr:uid="{00000000-0005-0000-0000-000042000000}"/>
    <cellStyle name="_%(SignOnly)" xfId="59" xr:uid="{00000000-0005-0000-0000-000043000000}"/>
    <cellStyle name="_%(SignOnly)_01 model" xfId="60" xr:uid="{00000000-0005-0000-0000-000044000000}"/>
    <cellStyle name="_%(SignOnly)_02 Potential Partner Ability to Pay Analysis2" xfId="61" xr:uid="{00000000-0005-0000-0000-000045000000}"/>
    <cellStyle name="_%(SignOnly)_12 Merger Plans" xfId="62" xr:uid="{00000000-0005-0000-0000-000046000000}"/>
    <cellStyle name="_%(SignOnly)_AVP - prev. 06 financials" xfId="63" xr:uid="{00000000-0005-0000-0000-000047000000}"/>
    <cellStyle name="_%(SignOnly)_AVP - prev. 06 financials_BCE Model 1-8-07" xfId="64" xr:uid="{00000000-0005-0000-0000-000048000000}"/>
    <cellStyle name="_%(SignOnly)_bank_csc_Q2_2001_c1" xfId="65" xr:uid="{00000000-0005-0000-0000-000049000000}"/>
    <cellStyle name="_%(SignOnly)_bank_csc_Q2_2001_c1_BCE Model 1-8-07" xfId="66" xr:uid="{00000000-0005-0000-0000-00004A000000}"/>
    <cellStyle name="_%(SignOnly)_FigTech Merger Model_02" xfId="67" xr:uid="{00000000-0005-0000-0000-00004B000000}"/>
    <cellStyle name="_%(SignOnly)_Football Field" xfId="68" xr:uid="{00000000-0005-0000-0000-00004C000000}"/>
    <cellStyle name="_%(SignOnly)_Football Field_BCE Model 1-8-07" xfId="69" xr:uid="{00000000-0005-0000-0000-00004D000000}"/>
    <cellStyle name="_%(SignOnly)_PNC_merger_plan_divestitures_05" xfId="70" xr:uid="{00000000-0005-0000-0000-00004E000000}"/>
    <cellStyle name="_%(SignOnly)_Summary Valuation Analysis" xfId="71" xr:uid="{00000000-0005-0000-0000-00004F000000}"/>
    <cellStyle name="_%(SignOnly)_Synergies" xfId="72" xr:uid="{00000000-0005-0000-0000-000050000000}"/>
    <cellStyle name="_%(SignSpaceOnly)" xfId="73" xr:uid="{00000000-0005-0000-0000-000051000000}"/>
    <cellStyle name="_%(SignSpaceOnly)_01 model" xfId="74" xr:uid="{00000000-0005-0000-0000-000052000000}"/>
    <cellStyle name="_%(SignSpaceOnly)_02 Potential Partner Ability to Pay Analysis2" xfId="75" xr:uid="{00000000-0005-0000-0000-000053000000}"/>
    <cellStyle name="_%(SignSpaceOnly)_12 Merger Plans" xfId="76" xr:uid="{00000000-0005-0000-0000-000054000000}"/>
    <cellStyle name="_%(SignSpaceOnly)_AVP - prev. 06 financials" xfId="77" xr:uid="{00000000-0005-0000-0000-000055000000}"/>
    <cellStyle name="_%(SignSpaceOnly)_AVP - prev. 06 financials_BCE Model 1-8-07" xfId="78" xr:uid="{00000000-0005-0000-0000-000056000000}"/>
    <cellStyle name="_%(SignSpaceOnly)_bank_csc_Q2_2001_c1" xfId="79" xr:uid="{00000000-0005-0000-0000-000057000000}"/>
    <cellStyle name="_%(SignSpaceOnly)_bank_csc_Q2_2001_c1_BCE Model 1-8-07" xfId="80" xr:uid="{00000000-0005-0000-0000-000058000000}"/>
    <cellStyle name="_%(SignSpaceOnly)_FigTech Merger Model_02" xfId="81" xr:uid="{00000000-0005-0000-0000-000059000000}"/>
    <cellStyle name="_%(SignSpaceOnly)_Football Field" xfId="82" xr:uid="{00000000-0005-0000-0000-00005A000000}"/>
    <cellStyle name="_%(SignSpaceOnly)_Football Field_BCE Model 1-8-07" xfId="83" xr:uid="{00000000-0005-0000-0000-00005B000000}"/>
    <cellStyle name="_%(SignSpaceOnly)_PNC_merger_plan_divestitures_05" xfId="84" xr:uid="{00000000-0005-0000-0000-00005C000000}"/>
    <cellStyle name="_%(SignSpaceOnly)_Summary Valuation Analysis" xfId="85" xr:uid="{00000000-0005-0000-0000-00005D000000}"/>
    <cellStyle name="_%(SignSpaceOnly)_Synergies" xfId="86" xr:uid="{00000000-0005-0000-0000-00005E000000}"/>
    <cellStyle name="_051129 DCF Summary" xfId="87" xr:uid="{00000000-0005-0000-0000-00005F000000}"/>
    <cellStyle name="_101306 CanWest Excel BAck up v14" xfId="88" xr:uid="{00000000-0005-0000-0000-000060000000}"/>
    <cellStyle name="_accounting" xfId="89" xr:uid="{00000000-0005-0000-0000-000061000000}"/>
    <cellStyle name="_accounting_BCE Model 1-8-07" xfId="90" xr:uid="{00000000-0005-0000-0000-000062000000}"/>
    <cellStyle name="_accounting_monet_final_w_output" xfId="91" xr:uid="{00000000-0005-0000-0000-000063000000}"/>
    <cellStyle name="_accounting_monet_final_w_output_BCE Model 1-8-07" xfId="92" xr:uid="{00000000-0005-0000-0000-000064000000}"/>
    <cellStyle name="_Altman Model_6.18.07_DRIVERS" xfId="93" xr:uid="{00000000-0005-0000-0000-000065000000}"/>
    <cellStyle name="_Barnet_LBO_05.18.05" xfId="94" xr:uid="{00000000-0005-0000-0000-000066000000}"/>
    <cellStyle name="_Barnet_LBO_05.18.05_Bison LBO Analysis_Sponsor_02.07.07" xfId="95" xr:uid="{00000000-0005-0000-0000-000067000000}"/>
    <cellStyle name="_Barnet_LBO_05.18.05_Bison LBO Analysis_Sponsor_02.07.07_1" xfId="96" xr:uid="{00000000-0005-0000-0000-000068000000}"/>
    <cellStyle name="_BCE Model 1-8-07" xfId="97" xr:uid="{00000000-0005-0000-0000-000069000000}"/>
    <cellStyle name="_BU Rollup" xfId="98" xr:uid="{00000000-0005-0000-0000-00006A000000}"/>
    <cellStyle name="_Check of Synergy DCFs 11-01-04_v5" xfId="99" xr:uid="{00000000-0005-0000-0000-00006B000000}"/>
    <cellStyle name="_CKFR Model 11-30-06" xfId="100" xr:uid="{00000000-0005-0000-0000-00006C000000}"/>
    <cellStyle name="_COMBO PAGESv.5" xfId="101" xr:uid="{00000000-0005-0000-0000-00006D000000}"/>
    <cellStyle name="_Comma" xfId="102" xr:uid="{00000000-0005-0000-0000-00006E000000}"/>
    <cellStyle name="_Comma[0]" xfId="103" xr:uid="{00000000-0005-0000-0000-00006F000000}"/>
    <cellStyle name="_Comma[0]_BCE Model 1-8-07" xfId="104" xr:uid="{00000000-0005-0000-0000-000070000000}"/>
    <cellStyle name="_Comma_01 Fig Tech CSC 1Q03" xfId="105" xr:uid="{00000000-0005-0000-0000-000071000000}"/>
    <cellStyle name="_Comma_01 Financial Model" xfId="106" xr:uid="{00000000-0005-0000-0000-000072000000}"/>
    <cellStyle name="_Comma_01 Template without numbers sent out" xfId="107" xr:uid="{00000000-0005-0000-0000-000073000000}"/>
    <cellStyle name="_Comma_02 Potential Partner Ability to Pay Analysis2" xfId="108" xr:uid="{00000000-0005-0000-0000-000074000000}"/>
    <cellStyle name="_Comma_02 Quick Model_PQ Corporation" xfId="109" xr:uid="{00000000-0005-0000-0000-000075000000}"/>
    <cellStyle name="_Comma_101306 CanWest Excel BAck up v14" xfId="110" xr:uid="{00000000-0005-0000-0000-000076000000}"/>
    <cellStyle name="_Comma_12 Merger Plans" xfId="111" xr:uid="{00000000-0005-0000-0000-000077000000}"/>
    <cellStyle name="_Comma_20020403 Regional Data 04" xfId="112" xr:uid="{00000000-0005-0000-0000-000078000000}"/>
    <cellStyle name="_Comma_20020403 Regional Data 04 Final" xfId="113" xr:uid="{00000000-0005-0000-0000-000079000000}"/>
    <cellStyle name="_Comma_20020403 Template for Exchange - Regional Data 01" xfId="114" xr:uid="{00000000-0005-0000-0000-00007A000000}"/>
    <cellStyle name="_Comma_20020404 Capex 02 All" xfId="115" xr:uid="{00000000-0005-0000-0000-00007B000000}"/>
    <cellStyle name="_Comma_accretion dilution analysis" xfId="116" xr:uid="{00000000-0005-0000-0000-00007C000000}"/>
    <cellStyle name="_Comma_Accretion-(Dilution) Pearl" xfId="117" xr:uid="{00000000-0005-0000-0000-00007D000000}"/>
    <cellStyle name="_Comma_Acquisition Ops 3" xfId="118" xr:uid="{00000000-0005-0000-0000-00007E000000}"/>
    <cellStyle name="_Comma_AVP" xfId="119" xr:uid="{00000000-0005-0000-0000-00007F000000}"/>
    <cellStyle name="_Comma_BCE Model 1-8-07" xfId="120" xr:uid="{00000000-0005-0000-0000-000080000000}"/>
    <cellStyle name="_Comma_Book1" xfId="121" xr:uid="{00000000-0005-0000-0000-000081000000}"/>
    <cellStyle name="_Comma_Book2" xfId="122" xr:uid="{00000000-0005-0000-0000-000082000000}"/>
    <cellStyle name="_Comma_buyer_analysis" xfId="123" xr:uid="{00000000-0005-0000-0000-000083000000}"/>
    <cellStyle name="_Comma_Check of Synergy DCFs 11-01-04_v5" xfId="124" xr:uid="{00000000-0005-0000-0000-000084000000}"/>
    <cellStyle name="_Comma_CKFR Model 11-30-06" xfId="125" xr:uid="{00000000-0005-0000-0000-000085000000}"/>
    <cellStyle name="_Comma_Comparative Balance Sheets" xfId="126" xr:uid="{00000000-0005-0000-0000-000086000000}"/>
    <cellStyle name="_Comma_CSC with WACC" xfId="127" xr:uid="{00000000-0005-0000-0000-000087000000}"/>
    <cellStyle name="_Comma_Dave Model Final v 1" xfId="128" xr:uid="{00000000-0005-0000-0000-000088000000}"/>
    <cellStyle name="_Comma_DCF Analysis" xfId="129" xr:uid="{00000000-0005-0000-0000-000089000000}"/>
    <cellStyle name="_Comma_DIS Go Private Analysis v23" xfId="130" xr:uid="{00000000-0005-0000-0000-00008A000000}"/>
    <cellStyle name="_Comma_Eagle Ridge Cash Flow 01-10-02_GS" xfId="131" xr:uid="{00000000-0005-0000-0000-00008B000000}"/>
    <cellStyle name="_Comma_Excel Inserts_v4" xfId="132" xr:uid="{00000000-0005-0000-0000-00008C000000}"/>
    <cellStyle name="_Comma_Final Canadian Bank Comp (sent to IBD)FORM" xfId="133" xr:uid="{00000000-0005-0000-0000-00008D000000}"/>
    <cellStyle name="_Comma_Football Field" xfId="134" xr:uid="{00000000-0005-0000-0000-00008E000000}"/>
    <cellStyle name="_Comma_IBES_EPS_Estimates" xfId="135" xr:uid="{00000000-0005-0000-0000-00008F000000}"/>
    <cellStyle name="_Comma_Master_Telecom_Equipment_CSCb" xfId="136" xr:uid="{00000000-0005-0000-0000-000090000000}"/>
    <cellStyle name="_Comma_Merger Model - Exec" xfId="137" xr:uid="{00000000-0005-0000-0000-000091000000}"/>
    <cellStyle name="_Comma_merger plans" xfId="138" xr:uid="{00000000-0005-0000-0000-000092000000}"/>
    <cellStyle name="_Comma_MotLion Projections may" xfId="139" xr:uid="{00000000-0005-0000-0000-000093000000}"/>
    <cellStyle name="_Comma_Old Life CSC" xfId="140" xr:uid="{00000000-0005-0000-0000-000094000000}"/>
    <cellStyle name="_Comma_pace_merger plans" xfId="141" xr:uid="{00000000-0005-0000-0000-000095000000}"/>
    <cellStyle name="_Comma_Palm Model 10_05" xfId="142" xr:uid="{00000000-0005-0000-0000-000096000000}"/>
    <cellStyle name="_Comma_PNC_PF_2Q_update" xfId="143" xr:uid="{00000000-0005-0000-0000-000097000000}"/>
    <cellStyle name="_Comma_Potential Strategic Partners" xfId="144" xr:uid="{00000000-0005-0000-0000-000098000000}"/>
    <cellStyle name="_Comma_QVC LBO Model 2-12-03 v3" xfId="145" xr:uid="{00000000-0005-0000-0000-000099000000}"/>
    <cellStyle name="_Comma_RJB Long LBO LTM" xfId="146" xr:uid="{00000000-0005-0000-0000-00009A000000}"/>
    <cellStyle name="_Comma_Summary Valuation Analysis" xfId="147" xr:uid="{00000000-0005-0000-0000-00009B000000}"/>
    <cellStyle name="_Comma_Synergies" xfId="148" xr:uid="{00000000-0005-0000-0000-00009C000000}"/>
    <cellStyle name="_Comma_Troon Financials 8-1-02" xfId="149" xr:uid="{00000000-0005-0000-0000-00009D000000}"/>
    <cellStyle name="_Comma_Troon_EBITDA" xfId="150" xr:uid="{00000000-0005-0000-0000-00009E000000}"/>
    <cellStyle name="_Comma_Valuation Overview - June 2001" xfId="151" xr:uid="{00000000-0005-0000-0000-00009F000000}"/>
    <cellStyle name="_Comma_Valuation_Troon dpak 8-5-02 v3" xfId="152" xr:uid="{00000000-0005-0000-0000-0000A0000000}"/>
    <cellStyle name="_Currency" xfId="153" xr:uid="{00000000-0005-0000-0000-0000A1000000}"/>
    <cellStyle name="_Currency(GBP)" xfId="154" xr:uid="{00000000-0005-0000-0000-0000A2000000}"/>
    <cellStyle name="_Currency(GBP)_BCE Model 1-8-07" xfId="155" xr:uid="{00000000-0005-0000-0000-0000A3000000}"/>
    <cellStyle name="_Currency_01 Fig Tech CSC 1Q03" xfId="156" xr:uid="{00000000-0005-0000-0000-0000A4000000}"/>
    <cellStyle name="_Currency_01 Financial Model" xfId="157" xr:uid="{00000000-0005-0000-0000-0000A5000000}"/>
    <cellStyle name="_Currency_01 Template without numbers sent out" xfId="158" xr:uid="{00000000-0005-0000-0000-0000A6000000}"/>
    <cellStyle name="_Currency_02 Financials" xfId="159" xr:uid="{00000000-0005-0000-0000-0000A7000000}"/>
    <cellStyle name="_Currency_02 Financials_BCE Model 1-8-07" xfId="160" xr:uid="{00000000-0005-0000-0000-0000A8000000}"/>
    <cellStyle name="_Currency_02 Potential Partner Ability to Pay Analysis2" xfId="161" xr:uid="{00000000-0005-0000-0000-0000A9000000}"/>
    <cellStyle name="_Currency_02 Quick Model_PQ Corporation" xfId="162" xr:uid="{00000000-0005-0000-0000-0000AA000000}"/>
    <cellStyle name="_Currency_04 Financials" xfId="163" xr:uid="{00000000-0005-0000-0000-0000AB000000}"/>
    <cellStyle name="_Currency_04 Financials_BCE Model 1-8-07" xfId="164" xr:uid="{00000000-0005-0000-0000-0000AC000000}"/>
    <cellStyle name="_Currency_101306 CanWest Excel BAck up v14" xfId="165" xr:uid="{00000000-0005-0000-0000-0000AD000000}"/>
    <cellStyle name="_Currency_101306 CanWest Excel BAck up v14_BCE LBO Analysis (02_4_07) MASTER V6" xfId="166" xr:uid="{00000000-0005-0000-0000-0000AE000000}"/>
    <cellStyle name="_Currency_101306 CanWest Excel BAck up v14_Bison LBO Analysis_Sponsors_03.06.07_to Citi" xfId="167" xr:uid="{00000000-0005-0000-0000-0000AF000000}"/>
    <cellStyle name="_Currency_101306 CanWest Excel BAck up v14_Bison LBO Analysis_Sponsors_TO CITI FOR FORMAT (2)" xfId="168" xr:uid="{00000000-0005-0000-0000-0000B0000000}"/>
    <cellStyle name="_Currency_101306 CanWest Excel BAck up v14_Bison LBO Analysis_Sponsors_TO CITI FOR FORMAT (2)_1" xfId="169" xr:uid="{00000000-0005-0000-0000-0000B1000000}"/>
    <cellStyle name="_Currency_12 Merger Plans" xfId="170" xr:uid="{00000000-0005-0000-0000-0000B2000000}"/>
    <cellStyle name="_Currency_20020403 Regional Data 04" xfId="171" xr:uid="{00000000-0005-0000-0000-0000B3000000}"/>
    <cellStyle name="_Currency_20020403 Regional Data 04 Final" xfId="172" xr:uid="{00000000-0005-0000-0000-0000B4000000}"/>
    <cellStyle name="_Currency_20020403 Template for Exchange - Regional Data 01" xfId="173" xr:uid="{00000000-0005-0000-0000-0000B5000000}"/>
    <cellStyle name="_Currency_20020404 Capex 02 All" xfId="174" xr:uid="{00000000-0005-0000-0000-0000B6000000}"/>
    <cellStyle name="_Currency_accretion dilution analysis" xfId="175" xr:uid="{00000000-0005-0000-0000-0000B7000000}"/>
    <cellStyle name="_Currency_Accretion-(Dilution) Pearl" xfId="176" xr:uid="{00000000-0005-0000-0000-0000B8000000}"/>
    <cellStyle name="_Currency_Acquisition Ops 3" xfId="177" xr:uid="{00000000-0005-0000-0000-0000B9000000}"/>
    <cellStyle name="_Currency_Alamosa Merger" xfId="178" xr:uid="{00000000-0005-0000-0000-0000BA000000}"/>
    <cellStyle name="_Currency_Alamosa Standalone6" xfId="179" xr:uid="{00000000-0005-0000-0000-0000BB000000}"/>
    <cellStyle name="_Currency_Alamosa Standalone8b" xfId="180" xr:uid="{00000000-0005-0000-0000-0000BC000000}"/>
    <cellStyle name="_Currency_AVP" xfId="181" xr:uid="{00000000-0005-0000-0000-0000BD000000}"/>
    <cellStyle name="_Currency_AVP - prev. 06 financials" xfId="182" xr:uid="{00000000-0005-0000-0000-0000BE000000}"/>
    <cellStyle name="_Currency_AVP - prev. 06 financials_BCE Model 1-8-07" xfId="183" xr:uid="{00000000-0005-0000-0000-0000BF000000}"/>
    <cellStyle name="_Currency_avp_Palm Model 10_05" xfId="184" xr:uid="{00000000-0005-0000-0000-0000C0000000}"/>
    <cellStyle name="_Currency_bank_csc_Q2_2001_c1" xfId="185" xr:uid="{00000000-0005-0000-0000-0000C1000000}"/>
    <cellStyle name="_Currency_BCE Model 1-8-07" xfId="186" xr:uid="{00000000-0005-0000-0000-0000C2000000}"/>
    <cellStyle name="_Currency_Book1" xfId="187" xr:uid="{00000000-0005-0000-0000-0000C3000000}"/>
    <cellStyle name="_Currency_Book2" xfId="188" xr:uid="{00000000-0005-0000-0000-0000C4000000}"/>
    <cellStyle name="_Currency_Buyer List" xfId="189" xr:uid="{00000000-0005-0000-0000-0000C5000000}"/>
    <cellStyle name="_Currency_Buyer List_BCE Model 1-8-07" xfId="190" xr:uid="{00000000-0005-0000-0000-0000C6000000}"/>
    <cellStyle name="_Currency_buyer_analysis" xfId="191" xr:uid="{00000000-0005-0000-0000-0000C7000000}"/>
    <cellStyle name="_Currency_Check of Synergy DCFs 11-01-04_v5" xfId="192" xr:uid="{00000000-0005-0000-0000-0000C8000000}"/>
    <cellStyle name="_Currency_CKFR Model 11-30-06" xfId="193" xr:uid="{00000000-0005-0000-0000-0000C9000000}"/>
    <cellStyle name="_Currency_com_ic_universe_6" xfId="194" xr:uid="{00000000-0005-0000-0000-0000CA000000}"/>
    <cellStyle name="_Currency_Combo RW 125" xfId="195" xr:uid="{00000000-0005-0000-0000-0000CB000000}"/>
    <cellStyle name="_Currency_Comparative Balance Sheets" xfId="196" xr:uid="{00000000-0005-0000-0000-0000CC000000}"/>
    <cellStyle name="_Currency_CSC Update_Status of Companies_11_19" xfId="197" xr:uid="{00000000-0005-0000-0000-0000CD000000}"/>
    <cellStyle name="_Currency_CSC with WACC" xfId="198" xr:uid="{00000000-0005-0000-0000-0000CE000000}"/>
    <cellStyle name="_Currency_CSC_Palm_Sum_of_Parts_4_20_01" xfId="199" xr:uid="{00000000-0005-0000-0000-0000CF000000}"/>
    <cellStyle name="_Currency_CSC_Palm_Sum_of_Parts_4_20_01_BCE Model 1-8-07" xfId="200" xr:uid="{00000000-0005-0000-0000-0000D0000000}"/>
    <cellStyle name="_Currency_CSC_Palm_Sum_of_Parts_5_23_01a" xfId="201" xr:uid="{00000000-0005-0000-0000-0000D1000000}"/>
    <cellStyle name="_Currency_CSC_Palm_Sum_of_Parts_5_23_01a_BCE Model 1-8-07" xfId="202" xr:uid="{00000000-0005-0000-0000-0000D2000000}"/>
    <cellStyle name="_Currency_Dave Model Final v 1" xfId="203" xr:uid="{00000000-0005-0000-0000-0000D3000000}"/>
    <cellStyle name="_Currency_DCF Analysis" xfId="204" xr:uid="{00000000-0005-0000-0000-0000D4000000}"/>
    <cellStyle name="_Currency_DIS Go Private Analysis v23" xfId="205" xr:uid="{00000000-0005-0000-0000-0000D5000000}"/>
    <cellStyle name="_Currency_Eagle Ridge Cash Flow 01-10-02_GS" xfId="206" xr:uid="{00000000-0005-0000-0000-0000D6000000}"/>
    <cellStyle name="_Currency_Eutelsat and Capex Analysis" xfId="207" xr:uid="{00000000-0005-0000-0000-0000D7000000}"/>
    <cellStyle name="_Currency_Excel Inserts_v4" xfId="208" xr:uid="{00000000-0005-0000-0000-0000D8000000}"/>
    <cellStyle name="_Currency_Final Canadian Bank Comp (sent to IBD)FORM" xfId="209" xr:uid="{00000000-0005-0000-0000-0000D9000000}"/>
    <cellStyle name="_Currency_Football Field" xfId="210" xr:uid="{00000000-0005-0000-0000-0000DA000000}"/>
    <cellStyle name="_Currency_GQ" xfId="211" xr:uid="{00000000-0005-0000-0000-0000DB000000}"/>
    <cellStyle name="_Currency_GS Model" xfId="212" xr:uid="{00000000-0005-0000-0000-0000DC000000}"/>
    <cellStyle name="_Currency_IBES_EPS_Estimates" xfId="213" xr:uid="{00000000-0005-0000-0000-0000DD000000}"/>
    <cellStyle name="_Currency_Master_Telecom_Equipment_CSCb" xfId="214" xr:uid="{00000000-0005-0000-0000-0000DE000000}"/>
    <cellStyle name="_Currency_Merger Model - Exec" xfId="215" xr:uid="{00000000-0005-0000-0000-0000DF000000}"/>
    <cellStyle name="_Currency_merger plans" xfId="216" xr:uid="{00000000-0005-0000-0000-0000E0000000}"/>
    <cellStyle name="_Currency_monet2.4_temp" xfId="217" xr:uid="{00000000-0005-0000-0000-0000E1000000}"/>
    <cellStyle name="_Currency_monet2.8" xfId="218" xr:uid="{00000000-0005-0000-0000-0000E2000000}"/>
    <cellStyle name="_Currency_MotLion Projections may" xfId="219" xr:uid="{00000000-0005-0000-0000-0000E3000000}"/>
    <cellStyle name="_Currency_Old Life CSC" xfId="220" xr:uid="{00000000-0005-0000-0000-0000E4000000}"/>
    <cellStyle name="_Currency_pace_merger plans" xfId="221" xr:uid="{00000000-0005-0000-0000-0000E5000000}"/>
    <cellStyle name="_Currency_Palm Model 10_05" xfId="222" xr:uid="{00000000-0005-0000-0000-0000E6000000}"/>
    <cellStyle name="_Currency_pdf file" xfId="223" xr:uid="{00000000-0005-0000-0000-0000E7000000}"/>
    <cellStyle name="_Currency_PNC_PF_2Q_update" xfId="224" xr:uid="{00000000-0005-0000-0000-0000E8000000}"/>
    <cellStyle name="_Currency_Potential Strategic Partners" xfId="225" xr:uid="{00000000-0005-0000-0000-0000E9000000}"/>
    <cellStyle name="_Currency_QVC LBO Model 2-12-03 v3" xfId="226" xr:uid="{00000000-0005-0000-0000-0000EA000000}"/>
    <cellStyle name="_Currency_RJB Long LBO LTM" xfId="227" xr:uid="{00000000-0005-0000-0000-0000EB000000}"/>
    <cellStyle name="_Currency_Roberts Standalone14 Quarterly 2" xfId="228" xr:uid="{00000000-0005-0000-0000-0000EC000000}"/>
    <cellStyle name="_Currency_Sheet1" xfId="229" xr:uid="{00000000-0005-0000-0000-0000ED000000}"/>
    <cellStyle name="_Currency_Sheet1_BCE LBO Analysis (02_4_07) MASTER V6" xfId="230" xr:uid="{00000000-0005-0000-0000-0000EE000000}"/>
    <cellStyle name="_Currency_Sheet1_BCE Model 1-8-07" xfId="231" xr:uid="{00000000-0005-0000-0000-0000EF000000}"/>
    <cellStyle name="_Currency_Sheet1_Bison LBO Analysis_Sponsors_03.06.07_to Citi" xfId="232" xr:uid="{00000000-0005-0000-0000-0000F0000000}"/>
    <cellStyle name="_Currency_Sheet1_Bison LBO Analysis_Sponsors_TO CITI FOR FORMAT (2)" xfId="233" xr:uid="{00000000-0005-0000-0000-0000F1000000}"/>
    <cellStyle name="_Currency_Sheet1_Bison LBO Analysis_Sponsors_TO CITI FOR FORMAT (2)_1" xfId="234" xr:uid="{00000000-0005-0000-0000-0000F2000000}"/>
    <cellStyle name="_Currency_Summary Sheets2" xfId="235" xr:uid="{00000000-0005-0000-0000-0000F3000000}"/>
    <cellStyle name="_Currency_Summary Valuation Analysis" xfId="236" xr:uid="{00000000-0005-0000-0000-0000F4000000}"/>
    <cellStyle name="_Currency_Synergies" xfId="237" xr:uid="{00000000-0005-0000-0000-0000F5000000}"/>
    <cellStyle name="_Currency_Troon Financials 8-1-02" xfId="238" xr:uid="{00000000-0005-0000-0000-0000F6000000}"/>
    <cellStyle name="_Currency_Troon_EBITDA" xfId="239" xr:uid="{00000000-0005-0000-0000-0000F7000000}"/>
    <cellStyle name="_Currency_Valuation Overview - June 2001" xfId="240" xr:uid="{00000000-0005-0000-0000-0000F8000000}"/>
    <cellStyle name="_Currency_Valuation_Troon dpak 8-5-02 v3" xfId="241" xr:uid="{00000000-0005-0000-0000-0000F9000000}"/>
    <cellStyle name="_Currency_VIA_Evans NOL Analysis" xfId="242" xr:uid="{00000000-0005-0000-0000-0000FA000000}"/>
    <cellStyle name="_Currency_WOW Standalone Quarterly 2" xfId="243" xr:uid="{00000000-0005-0000-0000-0000FB000000}"/>
    <cellStyle name="_Currency_xratio - historical mkt val" xfId="244" xr:uid="{00000000-0005-0000-0000-0000FC000000}"/>
    <cellStyle name="_CurrencySpace" xfId="245" xr:uid="{00000000-0005-0000-0000-0000FD000000}"/>
    <cellStyle name="_CurrencySpace_01 Fig Tech CSC 1Q03" xfId="246" xr:uid="{00000000-0005-0000-0000-0000FE000000}"/>
    <cellStyle name="_CurrencySpace_01 Financial Model" xfId="247" xr:uid="{00000000-0005-0000-0000-0000FF000000}"/>
    <cellStyle name="_CurrencySpace_01 Template without numbers sent out" xfId="248" xr:uid="{00000000-0005-0000-0000-000000010000}"/>
    <cellStyle name="_CurrencySpace_02 Financials" xfId="249" xr:uid="{00000000-0005-0000-0000-000001010000}"/>
    <cellStyle name="_CurrencySpace_02 Financials_BCE Model 1-8-07" xfId="250" xr:uid="{00000000-0005-0000-0000-000002010000}"/>
    <cellStyle name="_CurrencySpace_02 Potential Partner Ability to Pay Analysis2" xfId="251" xr:uid="{00000000-0005-0000-0000-000003010000}"/>
    <cellStyle name="_CurrencySpace_02 Quick Model_PQ Corporation" xfId="252" xr:uid="{00000000-0005-0000-0000-000004010000}"/>
    <cellStyle name="_CurrencySpace_04 Financials" xfId="253" xr:uid="{00000000-0005-0000-0000-000005010000}"/>
    <cellStyle name="_CurrencySpace_04 Financials_BCE Model 1-8-07" xfId="254" xr:uid="{00000000-0005-0000-0000-000006010000}"/>
    <cellStyle name="_CurrencySpace_101306 CanWest Excel BAck up v14" xfId="255" xr:uid="{00000000-0005-0000-0000-000007010000}"/>
    <cellStyle name="_CurrencySpace_12 Merger Plans" xfId="256" xr:uid="{00000000-0005-0000-0000-000008010000}"/>
    <cellStyle name="_CurrencySpace_20020326Viper Numbers sent out" xfId="257" xr:uid="{00000000-0005-0000-0000-000009010000}"/>
    <cellStyle name="_CurrencySpace_20020403 Regional Data 04" xfId="258" xr:uid="{00000000-0005-0000-0000-00000A010000}"/>
    <cellStyle name="_CurrencySpace_20020403 Regional Data 04 Final" xfId="259" xr:uid="{00000000-0005-0000-0000-00000B010000}"/>
    <cellStyle name="_CurrencySpace_20020403 Template for Exchange - Regional Data 01" xfId="260" xr:uid="{00000000-0005-0000-0000-00000C010000}"/>
    <cellStyle name="_CurrencySpace_20020404 Capex 02 All" xfId="261" xr:uid="{00000000-0005-0000-0000-00000D010000}"/>
    <cellStyle name="_CurrencySpace_20020405 Final Company Model" xfId="262" xr:uid="{00000000-0005-0000-0000-00000E010000}"/>
    <cellStyle name="_CurrencySpace_accretion dilution analysis" xfId="263" xr:uid="{00000000-0005-0000-0000-00000F010000}"/>
    <cellStyle name="_CurrencySpace_Accretion-(Dilution) Pearl" xfId="264" xr:uid="{00000000-0005-0000-0000-000010010000}"/>
    <cellStyle name="_CurrencySpace_Acquisition Ops 3" xfId="265" xr:uid="{00000000-0005-0000-0000-000011010000}"/>
    <cellStyle name="_CurrencySpace_April 2002 combined model - key factors only" xfId="266" xr:uid="{00000000-0005-0000-0000-000012010000}"/>
    <cellStyle name="_CurrencySpace_April 2002 combined model - key factors only (rec 5 apr)" xfId="267" xr:uid="{00000000-0005-0000-0000-000013010000}"/>
    <cellStyle name="_CurrencySpace_AVP" xfId="268" xr:uid="{00000000-0005-0000-0000-000014010000}"/>
    <cellStyle name="_CurrencySpace_avp_Palm Model 10_05" xfId="269" xr:uid="{00000000-0005-0000-0000-000015010000}"/>
    <cellStyle name="_CurrencySpace_BCE Model 1-8-07" xfId="270" xr:uid="{00000000-0005-0000-0000-000016010000}"/>
    <cellStyle name="_CurrencySpace_Book1" xfId="271" xr:uid="{00000000-0005-0000-0000-000017010000}"/>
    <cellStyle name="_CurrencySpace_Book1_Merger Plan 2-10-04 GSIBDv3" xfId="272" xr:uid="{00000000-0005-0000-0000-000018010000}"/>
    <cellStyle name="_CurrencySpace_Book2" xfId="273" xr:uid="{00000000-0005-0000-0000-000019010000}"/>
    <cellStyle name="_CurrencySpace_buyer_analysis" xfId="274" xr:uid="{00000000-0005-0000-0000-00001A010000}"/>
    <cellStyle name="_CurrencySpace_Check of Synergy DCFs 11-01-04_v5" xfId="275" xr:uid="{00000000-0005-0000-0000-00001B010000}"/>
    <cellStyle name="_CurrencySpace_CKFR Model 11-30-06" xfId="276" xr:uid="{00000000-0005-0000-0000-00001C010000}"/>
    <cellStyle name="_CurrencySpace_com_ic_universe_6" xfId="277" xr:uid="{00000000-0005-0000-0000-00001D010000}"/>
    <cellStyle name="_CurrencySpace_Comparative Balance Sheets" xfId="278" xr:uid="{00000000-0005-0000-0000-00001E010000}"/>
    <cellStyle name="_CurrencySpace_CSC Update_Status of Companies_11_19" xfId="279" xr:uid="{00000000-0005-0000-0000-00001F010000}"/>
    <cellStyle name="_CurrencySpace_CSC with WACC" xfId="280" xr:uid="{00000000-0005-0000-0000-000020010000}"/>
    <cellStyle name="_CurrencySpace_CSC_Palm_Sum_of_Parts_4_20_01" xfId="281" xr:uid="{00000000-0005-0000-0000-000021010000}"/>
    <cellStyle name="_CurrencySpace_CSC_Palm_Sum_of_Parts_5_23_01a" xfId="282" xr:uid="{00000000-0005-0000-0000-000022010000}"/>
    <cellStyle name="_CurrencySpace_Dave Model Final v 1" xfId="283" xr:uid="{00000000-0005-0000-0000-000023010000}"/>
    <cellStyle name="_CurrencySpace_DCF Analysis" xfId="284" xr:uid="{00000000-0005-0000-0000-000024010000}"/>
    <cellStyle name="_CurrencySpace_DIS Go Private Analysis v23" xfId="285" xr:uid="{00000000-0005-0000-0000-000025010000}"/>
    <cellStyle name="_CurrencySpace_Eagle Ridge Cash Flow 01-10-02_GS" xfId="286" xr:uid="{00000000-0005-0000-0000-000026010000}"/>
    <cellStyle name="_CurrencySpace_Excel Inserts_v4" xfId="287" xr:uid="{00000000-0005-0000-0000-000027010000}"/>
    <cellStyle name="_CurrencySpace_Final Canadian Bank Comp (sent to IBD)FORM" xfId="288" xr:uid="{00000000-0005-0000-0000-000028010000}"/>
    <cellStyle name="_CurrencySpace_Football Field" xfId="289" xr:uid="{00000000-0005-0000-0000-000029010000}"/>
    <cellStyle name="_CurrencySpace_IBES_EPS_Estimates" xfId="290" xr:uid="{00000000-0005-0000-0000-00002A010000}"/>
    <cellStyle name="_CurrencySpace_Master_Telecom_Equipment_CSCb" xfId="291" xr:uid="{00000000-0005-0000-0000-00002B010000}"/>
    <cellStyle name="_CurrencySpace_Merger Model - Exec" xfId="292" xr:uid="{00000000-0005-0000-0000-00002C010000}"/>
    <cellStyle name="_CurrencySpace_merger plans" xfId="293" xr:uid="{00000000-0005-0000-0000-00002D010000}"/>
    <cellStyle name="_CurrencySpace_monet2.4" xfId="294" xr:uid="{00000000-0005-0000-0000-00002E010000}"/>
    <cellStyle name="_CurrencySpace_monet2.4_temp" xfId="295" xr:uid="{00000000-0005-0000-0000-00002F010000}"/>
    <cellStyle name="_CurrencySpace_monet2.8" xfId="296" xr:uid="{00000000-0005-0000-0000-000030010000}"/>
    <cellStyle name="_CurrencySpace_MotLion Projections may" xfId="297" xr:uid="{00000000-0005-0000-0000-000031010000}"/>
    <cellStyle name="_CurrencySpace_Old Life CSC" xfId="298" xr:uid="{00000000-0005-0000-0000-000032010000}"/>
    <cellStyle name="_CurrencySpace_pace_merger plans" xfId="299" xr:uid="{00000000-0005-0000-0000-000033010000}"/>
    <cellStyle name="_CurrencySpace_Palm Model 10_05" xfId="300" xr:uid="{00000000-0005-0000-0000-000034010000}"/>
    <cellStyle name="_CurrencySpace_pdf file" xfId="301" xr:uid="{00000000-0005-0000-0000-000035010000}"/>
    <cellStyle name="_CurrencySpace_PNC_PF_2Q_update" xfId="302" xr:uid="{00000000-0005-0000-0000-000036010000}"/>
    <cellStyle name="_CurrencySpace_Potential Strategic Partners" xfId="303" xr:uid="{00000000-0005-0000-0000-000037010000}"/>
    <cellStyle name="_CurrencySpace_QVC LBO Model 2-12-03 v3" xfId="304" xr:uid="{00000000-0005-0000-0000-000038010000}"/>
    <cellStyle name="_CurrencySpace_RJB Long LBO LTM" xfId="305" xr:uid="{00000000-0005-0000-0000-000039010000}"/>
    <cellStyle name="_CurrencySpace_Stallion Analysis_a" xfId="306" xr:uid="{00000000-0005-0000-0000-00003A010000}"/>
    <cellStyle name="_CurrencySpace_Summary Valuation Analysis" xfId="307" xr:uid="{00000000-0005-0000-0000-00003B010000}"/>
    <cellStyle name="_CurrencySpace_Synergies" xfId="308" xr:uid="{00000000-0005-0000-0000-00003C010000}"/>
    <cellStyle name="_CurrencySpace_Troon Financials 8-1-02" xfId="309" xr:uid="{00000000-0005-0000-0000-00003D010000}"/>
    <cellStyle name="_CurrencySpace_Troon_EBITDA" xfId="310" xr:uid="{00000000-0005-0000-0000-00003E010000}"/>
    <cellStyle name="_CurrencySpace_Valuation Overview - June 2001" xfId="311" xr:uid="{00000000-0005-0000-0000-00003F010000}"/>
    <cellStyle name="_CurrencySpace_Valuation_Troon dpak 8-5-02 v3" xfId="312" xr:uid="{00000000-0005-0000-0000-000040010000}"/>
    <cellStyle name="_date" xfId="313" xr:uid="{00000000-0005-0000-0000-000041010000}"/>
    <cellStyle name="_Dave Model Final v 1" xfId="314" xr:uid="{00000000-0005-0000-0000-000042010000}"/>
    <cellStyle name="_DIS Go Private Analysis v23" xfId="315" xr:uid="{00000000-0005-0000-0000-000043010000}"/>
    <cellStyle name="_Dollar" xfId="316" xr:uid="{00000000-0005-0000-0000-000044010000}"/>
    <cellStyle name="_Euro" xfId="317" xr:uid="{00000000-0005-0000-0000-000045010000}"/>
    <cellStyle name="_Euro_accretion dilution analysis" xfId="318" xr:uid="{00000000-0005-0000-0000-000046010000}"/>
    <cellStyle name="_Euro_CSC_Palm_Sum_of_Parts_5_23_01a" xfId="319" xr:uid="{00000000-0005-0000-0000-000047010000}"/>
    <cellStyle name="_Euro_Financials Layout dpak 9-26-01 v1" xfId="320" xr:uid="{00000000-0005-0000-0000-000048010000}"/>
    <cellStyle name="_Euro_IBES_EPS_Estimates" xfId="321" xr:uid="{00000000-0005-0000-0000-000049010000}"/>
    <cellStyle name="_Euro_Palm Model 10_05" xfId="322" xr:uid="{00000000-0005-0000-0000-00004A010000}"/>
    <cellStyle name="_Euro_Potential Strategic Partners" xfId="323" xr:uid="{00000000-0005-0000-0000-00004B010000}"/>
    <cellStyle name="_Euro_Simple Merger Plans" xfId="324" xr:uid="{00000000-0005-0000-0000-00004C010000}"/>
    <cellStyle name="_Excel Inserts_v4" xfId="325" xr:uid="{00000000-0005-0000-0000-00004D010000}"/>
    <cellStyle name="_GBP" xfId="326" xr:uid="{00000000-0005-0000-0000-00004E010000}"/>
    <cellStyle name="_GBP_BCE Model 1-8-07" xfId="327" xr:uid="{00000000-0005-0000-0000-00004F010000}"/>
    <cellStyle name="_GBP_BCE Model 1-8-07_Bison LBO Analysis_Sponsor_02.07.07" xfId="328" xr:uid="{00000000-0005-0000-0000-000050010000}"/>
    <cellStyle name="_GS Equity Research Driver Comparison" xfId="329" xr:uid="{00000000-0005-0000-0000-000051010000}"/>
    <cellStyle name="_GS Model" xfId="330" xr:uid="{00000000-0005-0000-0000-000052010000}"/>
    <cellStyle name="_GS Model of VSTR" xfId="331" xr:uid="{00000000-0005-0000-0000-000053010000}"/>
    <cellStyle name="_Heading" xfId="332" xr:uid="{00000000-0005-0000-0000-000054010000}"/>
    <cellStyle name="_Heading_01 Selected Financials_Salt Business" xfId="333" xr:uid="{00000000-0005-0000-0000-000055010000}"/>
    <cellStyle name="_Heading_02 Quick Model_PQ Corporation" xfId="334" xr:uid="{00000000-0005-0000-0000-000056010000}"/>
    <cellStyle name="_Heading_06 Analysis at Various Prices" xfId="335" xr:uid="{00000000-0005-0000-0000-000057010000}"/>
    <cellStyle name="_Heading_Dave Model Final v 1" xfId="336" xr:uid="{00000000-0005-0000-0000-000058010000}"/>
    <cellStyle name="_Heading_Final Canadian Bank Comp (sent to IBD)FORM" xfId="337" xr:uid="{00000000-0005-0000-0000-000059010000}"/>
    <cellStyle name="_Heading_lbo_long_model" xfId="338" xr:uid="{00000000-0005-0000-0000-00005A010000}"/>
    <cellStyle name="_Heading_MAXF historical financials" xfId="339" xr:uid="{00000000-0005-0000-0000-00005B010000}"/>
    <cellStyle name="_Heading_PL Consolidated (2003)" xfId="340" xr:uid="{00000000-0005-0000-0000-00005C010000}"/>
    <cellStyle name="_Heading_prestemp" xfId="341" xr:uid="{00000000-0005-0000-0000-00005D010000}"/>
    <cellStyle name="_Heading_Summary Financials 04" xfId="342" xr:uid="{00000000-0005-0000-0000-00005E010000}"/>
    <cellStyle name="_Headline" xfId="343" xr:uid="{00000000-0005-0000-0000-00005F010000}"/>
    <cellStyle name="_Highlight" xfId="344" xr:uid="{00000000-0005-0000-0000-000060010000}"/>
    <cellStyle name="_Highlight_accretion dilution analysis" xfId="345" xr:uid="{00000000-0005-0000-0000-000061010000}"/>
    <cellStyle name="_Highlight_Advance Summary 04" xfId="346" xr:uid="{00000000-0005-0000-0000-000062010000}"/>
    <cellStyle name="_Highlight_Assumptions" xfId="347" xr:uid="{00000000-0005-0000-0000-000063010000}"/>
    <cellStyle name="_Highlight_CSC_Palm_Sum_of_Parts_5_23_01a" xfId="348" xr:uid="{00000000-0005-0000-0000-000064010000}"/>
    <cellStyle name="_Highlight_Data Dailies Strategic Plan-CT" xfId="349" xr:uid="{00000000-0005-0000-0000-000065010000}"/>
    <cellStyle name="_Highlight_Dave Model Final v 1" xfId="350" xr:uid="{00000000-0005-0000-0000-000066010000}"/>
    <cellStyle name="_Highlight_Expenses_V6" xfId="351" xr:uid="{00000000-0005-0000-0000-000067010000}"/>
    <cellStyle name="_Highlight_Final-Consolidated-Dave-10" xfId="352" xr:uid="{00000000-0005-0000-0000-000068010000}"/>
    <cellStyle name="_Highlight_Financials Layout dpak 9-26-01 v1" xfId="353" xr:uid="{00000000-0005-0000-0000-000069010000}"/>
    <cellStyle name="_Highlight_GS Long Form Model3 7-23-02 TROON v34" xfId="354" xr:uid="{00000000-0005-0000-0000-00006A010000}"/>
    <cellStyle name="_Highlight_Historical Financials" xfId="355" xr:uid="{00000000-0005-0000-0000-00006B010000}"/>
    <cellStyle name="_Highlight_IBES_EPS_Estimates" xfId="356" xr:uid="{00000000-0005-0000-0000-00006C010000}"/>
    <cellStyle name="_Highlight_Lease Expiration Model" xfId="357" xr:uid="{00000000-0005-0000-0000-00006D010000}"/>
    <cellStyle name="_Highlight_ModelDrivers1" xfId="358" xr:uid="{00000000-0005-0000-0000-00006E010000}"/>
    <cellStyle name="_Highlight_Original Masters2002 Base Case Model 2-12-03 v1" xfId="359" xr:uid="{00000000-0005-0000-0000-00006F010000}"/>
    <cellStyle name="_Highlight_Palm Model 10_05" xfId="360" xr:uid="{00000000-0005-0000-0000-000070010000}"/>
    <cellStyle name="_Highlight_PFOwnership" xfId="361" xr:uid="{00000000-0005-0000-0000-000071010000}"/>
    <cellStyle name="_Highlight_Potential Strategic Partners" xfId="362" xr:uid="{00000000-0005-0000-0000-000072010000}"/>
    <cellStyle name="_Highlight_Prospective Asset Sales v42" xfId="363" xr:uid="{00000000-0005-0000-0000-000073010000}"/>
    <cellStyle name="_Highlight_Simple Merger Plans" xfId="364" xr:uid="{00000000-0005-0000-0000-000074010000}"/>
    <cellStyle name="_Highlight_Sony TR" xfId="365" xr:uid="{00000000-0005-0000-0000-000075010000}"/>
    <cellStyle name="_Highlight_Troon DCF Model 8-13-02 v1" xfId="366" xr:uid="{00000000-0005-0000-0000-000076010000}"/>
    <cellStyle name="_Highlight_Updated LIBOR Curve from Marius Jungerhans 8-16-02" xfId="367" xr:uid="{00000000-0005-0000-0000-000077010000}"/>
    <cellStyle name="_Inputs" xfId="368" xr:uid="{00000000-0005-0000-0000-000078010000}"/>
    <cellStyle name="_Merger Plan 2-10-04 GSIBDv3" xfId="369" xr:uid="{00000000-0005-0000-0000-000079010000}"/>
    <cellStyle name="_Month" xfId="370" xr:uid="{00000000-0005-0000-0000-00007A010000}"/>
    <cellStyle name="_Month_BCE Model 1-8-07" xfId="371" xr:uid="{00000000-0005-0000-0000-00007B010000}"/>
    <cellStyle name="_MS BCE Model" xfId="372" xr:uid="{00000000-0005-0000-0000-00007C010000}"/>
    <cellStyle name="_Multiple" xfId="373" xr:uid="{00000000-0005-0000-0000-00007D010000}"/>
    <cellStyle name="_Multiple_01 Fig Tech CSC 1Q03" xfId="374" xr:uid="{00000000-0005-0000-0000-00007E010000}"/>
    <cellStyle name="_Multiple_01 Financial Model" xfId="375" xr:uid="{00000000-0005-0000-0000-00007F010000}"/>
    <cellStyle name="_Multiple_01 Selected Financials_Salt Business" xfId="376" xr:uid="{00000000-0005-0000-0000-000080010000}"/>
    <cellStyle name="_Multiple_01 Template without numbers sent out" xfId="377" xr:uid="{00000000-0005-0000-0000-000081010000}"/>
    <cellStyle name="_Multiple_02 Potential Partner Ability to Pay Analysis2" xfId="378" xr:uid="{00000000-0005-0000-0000-000082010000}"/>
    <cellStyle name="_Multiple_02 Quick Model_PQ Corporation" xfId="379" xr:uid="{00000000-0005-0000-0000-000083010000}"/>
    <cellStyle name="_Multiple_06 Analysis at Various Prices" xfId="380" xr:uid="{00000000-0005-0000-0000-000084010000}"/>
    <cellStyle name="_Multiple_101306 CanWest Excel BAck up v14" xfId="381" xr:uid="{00000000-0005-0000-0000-000085010000}"/>
    <cellStyle name="_Multiple_12 Merger Plans" xfId="382" xr:uid="{00000000-0005-0000-0000-000086010000}"/>
    <cellStyle name="_Multiple_20020403 Regional Data 04" xfId="383" xr:uid="{00000000-0005-0000-0000-000087010000}"/>
    <cellStyle name="_Multiple_20020403 Regional Data 04 Final" xfId="384" xr:uid="{00000000-0005-0000-0000-000088010000}"/>
    <cellStyle name="_Multiple_20020403 Template for Exchange - Regional Data 01" xfId="385" xr:uid="{00000000-0005-0000-0000-000089010000}"/>
    <cellStyle name="_Multiple_20020404 Capex 02 All" xfId="386" xr:uid="{00000000-0005-0000-0000-00008A010000}"/>
    <cellStyle name="_Multiple_accretion dilution analysis" xfId="387" xr:uid="{00000000-0005-0000-0000-00008B010000}"/>
    <cellStyle name="_Multiple_Accretion-(Dilution) Pearl" xfId="388" xr:uid="{00000000-0005-0000-0000-00008C010000}"/>
    <cellStyle name="_Multiple_Acquisition Ops 3" xfId="389" xr:uid="{00000000-0005-0000-0000-00008D010000}"/>
    <cellStyle name="_Multiple_Appliances Metrics for Leverage Finance" xfId="390" xr:uid="{00000000-0005-0000-0000-00008E010000}"/>
    <cellStyle name="_Multiple_Asset_Management_CSC_Updated_06_26_2002" xfId="391" xr:uid="{00000000-0005-0000-0000-00008F010000}"/>
    <cellStyle name="_Multiple_Asset_Management_CSC_Updated_06_26_2002_BCE Model 1-8-07" xfId="392" xr:uid="{00000000-0005-0000-0000-000090010000}"/>
    <cellStyle name="_Multiple_AVP" xfId="393" xr:uid="{00000000-0005-0000-0000-000091010000}"/>
    <cellStyle name="_Multiple_AVP - prev. 06 financials" xfId="394" xr:uid="{00000000-0005-0000-0000-000092010000}"/>
    <cellStyle name="_Multiple_AVP - prev. 06 financials_BCE Model 1-8-07" xfId="395" xr:uid="{00000000-0005-0000-0000-000093010000}"/>
    <cellStyle name="_Multiple_AVP_BCE Model 1-8-07" xfId="396" xr:uid="{00000000-0005-0000-0000-000094010000}"/>
    <cellStyle name="_Multiple_avp_Merger Plan 2-10-04 GSIBDv3" xfId="397" xr:uid="{00000000-0005-0000-0000-000095010000}"/>
    <cellStyle name="_Multiple_avp_Palm Model 10_05" xfId="398" xr:uid="{00000000-0005-0000-0000-000096010000}"/>
    <cellStyle name="_Multiple_Bank &amp; Thrift Buyer Merger Plan(AutoPrice2000)" xfId="399" xr:uid="{00000000-0005-0000-0000-000097010000}"/>
    <cellStyle name="_Multiple_bank_csc_Q1_2001" xfId="400" xr:uid="{00000000-0005-0000-0000-000098010000}"/>
    <cellStyle name="_Multiple_bank_csc_Q1_2001_BCE Model 1-8-07" xfId="401" xr:uid="{00000000-0005-0000-0000-000099010000}"/>
    <cellStyle name="_Multiple_bank_csc_Q2_2001" xfId="402" xr:uid="{00000000-0005-0000-0000-00009A010000}"/>
    <cellStyle name="_Multiple_bank_csc_Q2_2001_c1" xfId="403" xr:uid="{00000000-0005-0000-0000-00009B010000}"/>
    <cellStyle name="_Multiple_BCE Model 1-8-07" xfId="404" xr:uid="{00000000-0005-0000-0000-00009C010000}"/>
    <cellStyle name="_Multiple_Book1" xfId="405" xr:uid="{00000000-0005-0000-0000-00009D010000}"/>
    <cellStyle name="_Multiple_Book1_1" xfId="406" xr:uid="{00000000-0005-0000-0000-00009E010000}"/>
    <cellStyle name="_Multiple_Book1_Merger Plan 2-10-04 GSIBDv3" xfId="407" xr:uid="{00000000-0005-0000-0000-00009F010000}"/>
    <cellStyle name="_Multiple_Book1_Merger Plan 2-10-04 GSIBDv3_BCE Model 1-8-07" xfId="408" xr:uid="{00000000-0005-0000-0000-0000A0010000}"/>
    <cellStyle name="_Multiple_Book2" xfId="409" xr:uid="{00000000-0005-0000-0000-0000A1010000}"/>
    <cellStyle name="_Multiple_Borders Model 11-11-03 mezz v6" xfId="410" xr:uid="{00000000-0005-0000-0000-0000A2010000}"/>
    <cellStyle name="_Multiple_buyer_analysis" xfId="411" xr:uid="{00000000-0005-0000-0000-0000A3010000}"/>
    <cellStyle name="_Multiple_Check of Synergy DCFs 11-01-04_v5" xfId="412" xr:uid="{00000000-0005-0000-0000-0000A4010000}"/>
    <cellStyle name="_Multiple_CKFR Model 11-30-06" xfId="413" xr:uid="{00000000-0005-0000-0000-0000A5010000}"/>
    <cellStyle name="_Multiple_CKFR Model 11-30-06_BCE Model 1-8-07" xfId="414" xr:uid="{00000000-0005-0000-0000-0000A6010000}"/>
    <cellStyle name="_Multiple_com_ic_universe_6" xfId="415" xr:uid="{00000000-0005-0000-0000-0000A7010000}"/>
    <cellStyle name="_Multiple_Comparative Balance Sheets" xfId="416" xr:uid="{00000000-0005-0000-0000-0000A8010000}"/>
    <cellStyle name="_Multiple_Comparative Balance Sheets_BCE Model 1-8-07" xfId="417" xr:uid="{00000000-0005-0000-0000-0000A9010000}"/>
    <cellStyle name="_Multiple_Cross Dock Projections v3" xfId="418" xr:uid="{00000000-0005-0000-0000-0000AA010000}"/>
    <cellStyle name="_Multiple_csc" xfId="419" xr:uid="{00000000-0005-0000-0000-0000AB010000}"/>
    <cellStyle name="_Multiple_CSC Update_Status of Companies_11_19" xfId="420" xr:uid="{00000000-0005-0000-0000-0000AC010000}"/>
    <cellStyle name="_Multiple_CSC with WACC" xfId="421" xr:uid="{00000000-0005-0000-0000-0000AD010000}"/>
    <cellStyle name="_Multiple_csc_BCE Model 1-8-07" xfId="422" xr:uid="{00000000-0005-0000-0000-0000AE010000}"/>
    <cellStyle name="_Multiple_CSC_Palm_Sum_of_Parts_4_20_01" xfId="423" xr:uid="{00000000-0005-0000-0000-0000AF010000}"/>
    <cellStyle name="_Multiple_CSC_Palm_Sum_of_Parts_5_23_01a" xfId="424" xr:uid="{00000000-0005-0000-0000-0000B0010000}"/>
    <cellStyle name="_Multiple_Dave Model Final v 1" xfId="425" xr:uid="{00000000-0005-0000-0000-0000B1010000}"/>
    <cellStyle name="_Multiple_DCF Analysis" xfId="426" xr:uid="{00000000-0005-0000-0000-0000B2010000}"/>
    <cellStyle name="_Multiple_DIS Go Private Analysis v23" xfId="427" xr:uid="{00000000-0005-0000-0000-0000B3010000}"/>
    <cellStyle name="_Multiple_discussion" xfId="428" xr:uid="{00000000-0005-0000-0000-0000B4010000}"/>
    <cellStyle name="_Multiple_Eagle Ridge Cash Flow 01-10-02_GS" xfId="429" xr:uid="{00000000-0005-0000-0000-0000B5010000}"/>
    <cellStyle name="_Multiple_Eutelsat and Capex Analysis" xfId="430" xr:uid="{00000000-0005-0000-0000-0000B6010000}"/>
    <cellStyle name="_Multiple_Excel Inserts_v4" xfId="431" xr:uid="{00000000-0005-0000-0000-0000B7010000}"/>
    <cellStyle name="_Multiple_Final Canadian Bank Comp (sent to IBD)FORM" xfId="432" xr:uid="{00000000-0005-0000-0000-0000B8010000}"/>
    <cellStyle name="_Multiple_Financial Buildup 6-18-03 v7" xfId="433" xr:uid="{00000000-0005-0000-0000-0000B9010000}"/>
    <cellStyle name="_Multiple_Financials" xfId="434" xr:uid="{00000000-0005-0000-0000-0000BA010000}"/>
    <cellStyle name="_Multiple_Financials_3" xfId="435" xr:uid="{00000000-0005-0000-0000-0000BB010000}"/>
    <cellStyle name="_Multiple_Football Field" xfId="436" xr:uid="{00000000-0005-0000-0000-0000BC010000}"/>
    <cellStyle name="_Multiple_GS Model" xfId="437" xr:uid="{00000000-0005-0000-0000-0000BD010000}"/>
    <cellStyle name="_Multiple_IBES_EPS_Estimates" xfId="438" xr:uid="{00000000-0005-0000-0000-0000BE010000}"/>
    <cellStyle name="_Multiple_march_21_meeting" xfId="439" xr:uid="{00000000-0005-0000-0000-0000BF010000}"/>
    <cellStyle name="_Multiple_Master_Telecom_Equipment_CSCb" xfId="440" xr:uid="{00000000-0005-0000-0000-0000C0010000}"/>
    <cellStyle name="_Multiple_Merger Model - Exec" xfId="441" xr:uid="{00000000-0005-0000-0000-0000C1010000}"/>
    <cellStyle name="_Multiple_Merger model_new" xfId="442" xr:uid="{00000000-0005-0000-0000-0000C2010000}"/>
    <cellStyle name="_Multiple_Merger model_new_ability to pay" xfId="443" xr:uid="{00000000-0005-0000-0000-0000C3010000}"/>
    <cellStyle name="_Multiple_Merger Plan 2-10-04 GSIBDv3" xfId="444" xr:uid="{00000000-0005-0000-0000-0000C4010000}"/>
    <cellStyle name="_Multiple_merger plans" xfId="445" xr:uid="{00000000-0005-0000-0000-0000C5010000}"/>
    <cellStyle name="_Multiple_model_bk" xfId="446" xr:uid="{00000000-0005-0000-0000-0000C6010000}"/>
    <cellStyle name="_Multiple_model_bk_BCE Model 1-8-07" xfId="447" xr:uid="{00000000-0005-0000-0000-0000C7010000}"/>
    <cellStyle name="_Multiple_monet_final_w_output" xfId="448" xr:uid="{00000000-0005-0000-0000-0000C8010000}"/>
    <cellStyle name="_Multiple_monet2.4" xfId="449" xr:uid="{00000000-0005-0000-0000-0000C9010000}"/>
    <cellStyle name="_Multiple_monet2.4_BCE Model 1-8-07" xfId="450" xr:uid="{00000000-0005-0000-0000-0000CA010000}"/>
    <cellStyle name="_Multiple_monet2.4_temp" xfId="451" xr:uid="{00000000-0005-0000-0000-0000CB010000}"/>
    <cellStyle name="_Multiple_monet2.4_temp_BCE Model 1-8-07" xfId="452" xr:uid="{00000000-0005-0000-0000-0000CC010000}"/>
    <cellStyle name="_Multiple_monet2.8" xfId="453" xr:uid="{00000000-0005-0000-0000-0000CD010000}"/>
    <cellStyle name="_Multiple_monet2.8_BCE Model 1-8-07" xfId="454" xr:uid="{00000000-0005-0000-0000-0000CE010000}"/>
    <cellStyle name="_Multiple_MotLion Projections may" xfId="455" xr:uid="{00000000-0005-0000-0000-0000CF010000}"/>
    <cellStyle name="_Multiple_Neptune Ammortization Analysis 8-6-03" xfId="456" xr:uid="{00000000-0005-0000-0000-0000D0010000}"/>
    <cellStyle name="_Multiple_Old Life CSC" xfId="457" xr:uid="{00000000-0005-0000-0000-0000D1010000}"/>
    <cellStyle name="_Multiple_Other Category Breaidown 7-26-03 v1" xfId="458" xr:uid="{00000000-0005-0000-0000-0000D2010000}"/>
    <cellStyle name="_Multiple_pace_merger plans" xfId="459" xr:uid="{00000000-0005-0000-0000-0000D3010000}"/>
    <cellStyle name="_Multiple_Palm Model 10_05" xfId="460" xr:uid="{00000000-0005-0000-0000-0000D4010000}"/>
    <cellStyle name="_Multiple_pdf file" xfId="461" xr:uid="{00000000-0005-0000-0000-0000D5010000}"/>
    <cellStyle name="_Multiple_PNC_PF_2Q_update" xfId="462" xr:uid="{00000000-0005-0000-0000-0000D6010000}"/>
    <cellStyle name="_Multiple_Potential Strategic Partners" xfId="463" xr:uid="{00000000-0005-0000-0000-0000D7010000}"/>
    <cellStyle name="_Multiple_Projections--Management (Data Room)v6" xfId="464" xr:uid="{00000000-0005-0000-0000-0000D8010000}"/>
    <cellStyle name="_Multiple_QVC LBO Model 2-12-03 v3" xfId="465" xr:uid="{00000000-0005-0000-0000-0000D9010000}"/>
    <cellStyle name="_Multiple_RJB Long LBO LTM" xfId="466" xr:uid="{00000000-0005-0000-0000-0000DA010000}"/>
    <cellStyle name="_Multiple_Sources and Uses FINAL dpakedit v2" xfId="467" xr:uid="{00000000-0005-0000-0000-0000DB010000}"/>
    <cellStyle name="_Multiple_Summary Valuation Analysis" xfId="468" xr:uid="{00000000-0005-0000-0000-0000DC010000}"/>
    <cellStyle name="_Multiple_Synergies" xfId="469" xr:uid="{00000000-0005-0000-0000-0000DD010000}"/>
    <cellStyle name="_Multiple_Troon DCF Model 8-13-02 v1" xfId="470" xr:uid="{00000000-0005-0000-0000-0000DE010000}"/>
    <cellStyle name="_Multiple_Troon DCF Model 8-13-02 v1_BCE Model 1-8-07" xfId="471" xr:uid="{00000000-0005-0000-0000-0000DF010000}"/>
    <cellStyle name="_Multiple_Troon Financials 8-1-02" xfId="472" xr:uid="{00000000-0005-0000-0000-0000E0010000}"/>
    <cellStyle name="_Multiple_Troon LLC FS dpakedit 8-7-02" xfId="473" xr:uid="{00000000-0005-0000-0000-0000E1010000}"/>
    <cellStyle name="_Multiple_Troon LLC FS dpakedit 8-7-02 v3" xfId="474" xr:uid="{00000000-0005-0000-0000-0000E2010000}"/>
    <cellStyle name="_Multiple_Troon LLC FS dpakedit 8-7-02 v4" xfId="475" xr:uid="{00000000-0005-0000-0000-0000E3010000}"/>
    <cellStyle name="_Multiple_Troon_EBITDA" xfId="476" xr:uid="{00000000-0005-0000-0000-0000E4010000}"/>
    <cellStyle name="_Multiple_Valuation Overview - June 2001" xfId="477" xr:uid="{00000000-0005-0000-0000-0000E5010000}"/>
    <cellStyle name="_Multiple_Valuation Overview - June 2001_BCE Model 1-8-07" xfId="478" xr:uid="{00000000-0005-0000-0000-0000E6010000}"/>
    <cellStyle name="_Multiple_Valuation_Troon dpak 8-5-02 v3" xfId="479" xr:uid="{00000000-0005-0000-0000-0000E7010000}"/>
    <cellStyle name="_MultipleSpace" xfId="480" xr:uid="{00000000-0005-0000-0000-0000E8010000}"/>
    <cellStyle name="_MultipleSpace_01 Fig Tech CSC 1Q03" xfId="481" xr:uid="{00000000-0005-0000-0000-0000E9010000}"/>
    <cellStyle name="_MultipleSpace_01 Financial Model" xfId="482" xr:uid="{00000000-0005-0000-0000-0000EA010000}"/>
    <cellStyle name="_MultipleSpace_01 Template without numbers sent out" xfId="483" xr:uid="{00000000-0005-0000-0000-0000EB010000}"/>
    <cellStyle name="_MultipleSpace_02 Potential Partner Ability to Pay Analysis2" xfId="484" xr:uid="{00000000-0005-0000-0000-0000EC010000}"/>
    <cellStyle name="_MultipleSpace_02 Quick Model_PQ Corporation" xfId="485" xr:uid="{00000000-0005-0000-0000-0000ED010000}"/>
    <cellStyle name="_MultipleSpace_101306 CanWest Excel BAck up v14" xfId="486" xr:uid="{00000000-0005-0000-0000-0000EE010000}"/>
    <cellStyle name="_MultipleSpace_12 Merger Plans" xfId="487" xr:uid="{00000000-0005-0000-0000-0000EF010000}"/>
    <cellStyle name="_MultipleSpace_20020403 Regional Data 04" xfId="488" xr:uid="{00000000-0005-0000-0000-0000F0010000}"/>
    <cellStyle name="_MultipleSpace_20020403 Regional Data 04 Final" xfId="489" xr:uid="{00000000-0005-0000-0000-0000F1010000}"/>
    <cellStyle name="_MultipleSpace_20020403 Template for Exchange - Regional Data 01" xfId="490" xr:uid="{00000000-0005-0000-0000-0000F2010000}"/>
    <cellStyle name="_MultipleSpace_20020404 Capex 02 All" xfId="491" xr:uid="{00000000-0005-0000-0000-0000F3010000}"/>
    <cellStyle name="_MultipleSpace_accretion dilution analysis" xfId="492" xr:uid="{00000000-0005-0000-0000-0000F4010000}"/>
    <cellStyle name="_MultipleSpace_Accretion-(Dilution) Pearl" xfId="493" xr:uid="{00000000-0005-0000-0000-0000F5010000}"/>
    <cellStyle name="_MultipleSpace_Acquisition Ops 3" xfId="494" xr:uid="{00000000-0005-0000-0000-0000F6010000}"/>
    <cellStyle name="_MultipleSpace_Alamosa Merger" xfId="495" xr:uid="{00000000-0005-0000-0000-0000F7010000}"/>
    <cellStyle name="_MultipleSpace_Alamosa Standalone8b" xfId="496" xr:uid="{00000000-0005-0000-0000-0000F8010000}"/>
    <cellStyle name="_MultipleSpace_AVP" xfId="497" xr:uid="{00000000-0005-0000-0000-0000F9010000}"/>
    <cellStyle name="_MultipleSpace_AVP - prev. 06 financials" xfId="498" xr:uid="{00000000-0005-0000-0000-0000FA010000}"/>
    <cellStyle name="_MultipleSpace_AVP - prev. 06 financials_BCE Model 1-8-07" xfId="499" xr:uid="{00000000-0005-0000-0000-0000FB010000}"/>
    <cellStyle name="_MultipleSpace_AVP_BCE Model 1-8-07" xfId="500" xr:uid="{00000000-0005-0000-0000-0000FC010000}"/>
    <cellStyle name="_MultipleSpace_avp_Merger Plan 2-10-04 GSIBDv3" xfId="501" xr:uid="{00000000-0005-0000-0000-0000FD010000}"/>
    <cellStyle name="_MultipleSpace_avp_Palm Model 10_05" xfId="502" xr:uid="{00000000-0005-0000-0000-0000FE010000}"/>
    <cellStyle name="_MultipleSpace_bank_csc_Q1_2001" xfId="503" xr:uid="{00000000-0005-0000-0000-0000FF010000}"/>
    <cellStyle name="_MultipleSpace_bank_csc_Q1_2001_BCE Model 1-8-07" xfId="504" xr:uid="{00000000-0005-0000-0000-000000020000}"/>
    <cellStyle name="_MultipleSpace_bank_csc_Q2_2001_c1" xfId="505" xr:uid="{00000000-0005-0000-0000-000001020000}"/>
    <cellStyle name="_MultipleSpace_bank_csc_Q2_2001_c1_BCE Model 1-8-07" xfId="506" xr:uid="{00000000-0005-0000-0000-000002020000}"/>
    <cellStyle name="_MultipleSpace_BCE Model 1-8-07" xfId="507" xr:uid="{00000000-0005-0000-0000-000003020000}"/>
    <cellStyle name="_MultipleSpace_Book1" xfId="508" xr:uid="{00000000-0005-0000-0000-000004020000}"/>
    <cellStyle name="_MultipleSpace_Book1_Merger Plan 2-10-04 GSIBDv3" xfId="509" xr:uid="{00000000-0005-0000-0000-000005020000}"/>
    <cellStyle name="_MultipleSpace_Book1_Merger Plan 2-10-04 GSIBDv3_BCE Model 1-8-07" xfId="510" xr:uid="{00000000-0005-0000-0000-000006020000}"/>
    <cellStyle name="_MultipleSpace_Book2" xfId="511" xr:uid="{00000000-0005-0000-0000-000007020000}"/>
    <cellStyle name="_MultipleSpace_buyer_analysis" xfId="512" xr:uid="{00000000-0005-0000-0000-000008020000}"/>
    <cellStyle name="_MultipleSpace_Check of Synergy DCFs 11-01-04_v5" xfId="513" xr:uid="{00000000-0005-0000-0000-000009020000}"/>
    <cellStyle name="_MultipleSpace_CKFR Model 11-30-06" xfId="514" xr:uid="{00000000-0005-0000-0000-00000A020000}"/>
    <cellStyle name="_MultipleSpace_com_ic_universe_6" xfId="515" xr:uid="{00000000-0005-0000-0000-00000B020000}"/>
    <cellStyle name="_MultipleSpace_COMBO Final DCF_2" xfId="516" xr:uid="{00000000-0005-0000-0000-00000C020000}"/>
    <cellStyle name="_MultipleSpace_Comparative Balance Sheets" xfId="517" xr:uid="{00000000-0005-0000-0000-00000D020000}"/>
    <cellStyle name="_MultipleSpace_Comparative Balance Sheets_BCE Model 1-8-07" xfId="518" xr:uid="{00000000-0005-0000-0000-00000E020000}"/>
    <cellStyle name="_MultipleSpace_csc" xfId="519" xr:uid="{00000000-0005-0000-0000-00000F020000}"/>
    <cellStyle name="_MultipleSpace_CSC Update_Status of Companies_11_19" xfId="520" xr:uid="{00000000-0005-0000-0000-000010020000}"/>
    <cellStyle name="_MultipleSpace_CSC with WACC" xfId="521" xr:uid="{00000000-0005-0000-0000-000011020000}"/>
    <cellStyle name="_MultipleSpace_csc_BCE Model 1-8-07" xfId="522" xr:uid="{00000000-0005-0000-0000-000012020000}"/>
    <cellStyle name="_MultipleSpace_CSC_Palm_Sum_of_Parts_4_20_01" xfId="523" xr:uid="{00000000-0005-0000-0000-000013020000}"/>
    <cellStyle name="_MultipleSpace_CSC_Palm_Sum_of_Parts_5_23_01a" xfId="524" xr:uid="{00000000-0005-0000-0000-000014020000}"/>
    <cellStyle name="_MultipleSpace_Dave Model Final v 1" xfId="525" xr:uid="{00000000-0005-0000-0000-000015020000}"/>
    <cellStyle name="_MultipleSpace_DCF Analysis" xfId="526" xr:uid="{00000000-0005-0000-0000-000016020000}"/>
    <cellStyle name="_MultipleSpace_DIS Go Private Analysis v23" xfId="527" xr:uid="{00000000-0005-0000-0000-000017020000}"/>
    <cellStyle name="_MultipleSpace_Eagle Ridge Cash Flow 01-10-02_GS" xfId="528" xr:uid="{00000000-0005-0000-0000-000018020000}"/>
    <cellStyle name="_MultipleSpace_Eutelsat and Capex Analysis" xfId="529" xr:uid="{00000000-0005-0000-0000-000019020000}"/>
    <cellStyle name="_MultipleSpace_Excel Inserts_v4" xfId="530" xr:uid="{00000000-0005-0000-0000-00001A020000}"/>
    <cellStyle name="_MultipleSpace_Final Canadian Bank Comp (sent to IBD)FORM" xfId="531" xr:uid="{00000000-0005-0000-0000-00001B020000}"/>
    <cellStyle name="_MultipleSpace_Football Field" xfId="532" xr:uid="{00000000-0005-0000-0000-00001C020000}"/>
    <cellStyle name="_MultipleSpace_IBES_EPS_Estimates" xfId="533" xr:uid="{00000000-0005-0000-0000-00001D020000}"/>
    <cellStyle name="_MultipleSpace_Master_Telecom_Equipment_CSCb" xfId="534" xr:uid="{00000000-0005-0000-0000-00001E020000}"/>
    <cellStyle name="_MultipleSpace_Merger Model - Exec" xfId="535" xr:uid="{00000000-0005-0000-0000-00001F020000}"/>
    <cellStyle name="_MultipleSpace_merger plans" xfId="536" xr:uid="{00000000-0005-0000-0000-000020020000}"/>
    <cellStyle name="_MultipleSpace_model_bk" xfId="537" xr:uid="{00000000-0005-0000-0000-000021020000}"/>
    <cellStyle name="_MultipleSpace_model_bk_BCE Model 1-8-07" xfId="538" xr:uid="{00000000-0005-0000-0000-000022020000}"/>
    <cellStyle name="_MultipleSpace_monet_final_w_output" xfId="539" xr:uid="{00000000-0005-0000-0000-000023020000}"/>
    <cellStyle name="_MultipleSpace_monet2.4" xfId="540" xr:uid="{00000000-0005-0000-0000-000024020000}"/>
    <cellStyle name="_MultipleSpace_monet2.4_BCE Model 1-8-07" xfId="541" xr:uid="{00000000-0005-0000-0000-000025020000}"/>
    <cellStyle name="_MultipleSpace_monet2.4_temp" xfId="542" xr:uid="{00000000-0005-0000-0000-000026020000}"/>
    <cellStyle name="_MultipleSpace_monet2.4_temp_BCE Model 1-8-07" xfId="543" xr:uid="{00000000-0005-0000-0000-000027020000}"/>
    <cellStyle name="_MultipleSpace_monet2.8" xfId="544" xr:uid="{00000000-0005-0000-0000-000028020000}"/>
    <cellStyle name="_MultipleSpace_monet2.8_BCE Model 1-8-07" xfId="545" xr:uid="{00000000-0005-0000-0000-000029020000}"/>
    <cellStyle name="_MultipleSpace_MotLion Projections may" xfId="546" xr:uid="{00000000-0005-0000-0000-00002A020000}"/>
    <cellStyle name="_MultipleSpace_Old Life CSC" xfId="547" xr:uid="{00000000-0005-0000-0000-00002B020000}"/>
    <cellStyle name="_MultipleSpace_pace_merger plans" xfId="548" xr:uid="{00000000-0005-0000-0000-00002C020000}"/>
    <cellStyle name="_MultipleSpace_Palm Model 10_05" xfId="549" xr:uid="{00000000-0005-0000-0000-00002D020000}"/>
    <cellStyle name="_MultipleSpace_pdf file" xfId="550" xr:uid="{00000000-0005-0000-0000-00002E020000}"/>
    <cellStyle name="_MultipleSpace_PNC_PF_2Q_update" xfId="551" xr:uid="{00000000-0005-0000-0000-00002F020000}"/>
    <cellStyle name="_MultipleSpace_Potential Strategic Partners" xfId="552" xr:uid="{00000000-0005-0000-0000-000030020000}"/>
    <cellStyle name="_MultipleSpace_QVC LBO Model 2-12-03 v3" xfId="553" xr:uid="{00000000-0005-0000-0000-000031020000}"/>
    <cellStyle name="_MultipleSpace_RJB Long LBO LTM" xfId="554" xr:uid="{00000000-0005-0000-0000-000032020000}"/>
    <cellStyle name="_MultipleSpace_Summary Valuation Analysis" xfId="555" xr:uid="{00000000-0005-0000-0000-000033020000}"/>
    <cellStyle name="_MultipleSpace_Synergies" xfId="556" xr:uid="{00000000-0005-0000-0000-000034020000}"/>
    <cellStyle name="_MultipleSpace_Troon DCF Model 8-13-02 v1" xfId="557" xr:uid="{00000000-0005-0000-0000-000035020000}"/>
    <cellStyle name="_MultipleSpace_Troon DCF Model 8-13-02 v1_BCE Model 1-8-07" xfId="558" xr:uid="{00000000-0005-0000-0000-000036020000}"/>
    <cellStyle name="_MultipleSpace_Troon Financials 8-1-02" xfId="559" xr:uid="{00000000-0005-0000-0000-000037020000}"/>
    <cellStyle name="_MultipleSpace_Troon LLC FS dpakedit 8-7-02" xfId="560" xr:uid="{00000000-0005-0000-0000-000038020000}"/>
    <cellStyle name="_MultipleSpace_Troon LLC FS dpakedit 8-7-02 v3" xfId="561" xr:uid="{00000000-0005-0000-0000-000039020000}"/>
    <cellStyle name="_MultipleSpace_Troon LLC FS dpakedit 8-7-02 v4" xfId="562" xr:uid="{00000000-0005-0000-0000-00003A020000}"/>
    <cellStyle name="_MultipleSpace_Troon_EBITDA" xfId="563" xr:uid="{00000000-0005-0000-0000-00003B020000}"/>
    <cellStyle name="_MultipleSpace_Valuation Overview - June 2001" xfId="564" xr:uid="{00000000-0005-0000-0000-00003C020000}"/>
    <cellStyle name="_MultipleSpace_Valuation Overview - June 2001_BCE Model 1-8-07" xfId="565" xr:uid="{00000000-0005-0000-0000-00003D020000}"/>
    <cellStyle name="_MultipleSpace_Valuation_Troon dpak 8-5-02 v3" xfId="566" xr:uid="{00000000-0005-0000-0000-00003E020000}"/>
    <cellStyle name="_Output" xfId="567" xr:uid="{00000000-0005-0000-0000-00003F020000}"/>
    <cellStyle name="_Percent" xfId="568" xr:uid="{00000000-0005-0000-0000-000040020000}"/>
    <cellStyle name="_Percent_101306 CanWest Excel BAck up v14" xfId="569" xr:uid="{00000000-0005-0000-0000-000041020000}"/>
    <cellStyle name="_Percent_Accretion-(Dilution) Pearl" xfId="570" xr:uid="{00000000-0005-0000-0000-000042020000}"/>
    <cellStyle name="_Percent_Acquisition Ops 3" xfId="571" xr:uid="{00000000-0005-0000-0000-000043020000}"/>
    <cellStyle name="_Percent_Alamosa Merger" xfId="572" xr:uid="{00000000-0005-0000-0000-000044020000}"/>
    <cellStyle name="_Percent_Alamosa Standalone8b" xfId="573" xr:uid="{00000000-0005-0000-0000-000045020000}"/>
    <cellStyle name="_Percent_AVP" xfId="574" xr:uid="{00000000-0005-0000-0000-000046020000}"/>
    <cellStyle name="_Percent_Book1" xfId="575" xr:uid="{00000000-0005-0000-0000-000047020000}"/>
    <cellStyle name="_Percent_COMBO Final DCF_2" xfId="576" xr:uid="{00000000-0005-0000-0000-000048020000}"/>
    <cellStyle name="_Percent_Comparative Balance Sheets" xfId="577" xr:uid="{00000000-0005-0000-0000-000049020000}"/>
    <cellStyle name="_Percent_CSC with WACC" xfId="578" xr:uid="{00000000-0005-0000-0000-00004A020000}"/>
    <cellStyle name="_Percent_Eutelsat and Capex Analysis" xfId="579" xr:uid="{00000000-0005-0000-0000-00004B020000}"/>
    <cellStyle name="_Percent_Master_Telecom_Equipment_CSCb" xfId="580" xr:uid="{00000000-0005-0000-0000-00004C020000}"/>
    <cellStyle name="_Percent_Merger Model - Exec" xfId="581" xr:uid="{00000000-0005-0000-0000-00004D020000}"/>
    <cellStyle name="_Percent_merger plans" xfId="582" xr:uid="{00000000-0005-0000-0000-00004E020000}"/>
    <cellStyle name="_Percent_monet2.4" xfId="583" xr:uid="{00000000-0005-0000-0000-00004F020000}"/>
    <cellStyle name="_Percent_monet2.4_temp" xfId="584" xr:uid="{00000000-0005-0000-0000-000050020000}"/>
    <cellStyle name="_Percent_monet2.8" xfId="585" xr:uid="{00000000-0005-0000-0000-000051020000}"/>
    <cellStyle name="_Percent_MotLion Projections may" xfId="586" xr:uid="{00000000-0005-0000-0000-000052020000}"/>
    <cellStyle name="_Percent_pace_merger plans" xfId="587" xr:uid="{00000000-0005-0000-0000-000053020000}"/>
    <cellStyle name="_Percent_Palm Model 10_05" xfId="588" xr:uid="{00000000-0005-0000-0000-000054020000}"/>
    <cellStyle name="_Percent_pdf file" xfId="589" xr:uid="{00000000-0005-0000-0000-000055020000}"/>
    <cellStyle name="_Percent_Sources and Uses FINAL dpakedit v2" xfId="590" xr:uid="{00000000-0005-0000-0000-000056020000}"/>
    <cellStyle name="_Percent_Valuation Overview - June 2001" xfId="591" xr:uid="{00000000-0005-0000-0000-000057020000}"/>
    <cellStyle name="_Percent_Valuation_Troon dpak 8-5-02 v3" xfId="592" xr:uid="{00000000-0005-0000-0000-000058020000}"/>
    <cellStyle name="_PercentReal" xfId="593" xr:uid="{00000000-0005-0000-0000-000059020000}"/>
    <cellStyle name="_PercentReal_BCE Model 1-8-07" xfId="594" xr:uid="{00000000-0005-0000-0000-00005A020000}"/>
    <cellStyle name="_PercentReal_bs_avp" xfId="595" xr:uid="{00000000-0005-0000-0000-00005B020000}"/>
    <cellStyle name="_PercentReal_bs_avp_BCE Model 1-8-07" xfId="596" xr:uid="{00000000-0005-0000-0000-00005C020000}"/>
    <cellStyle name="_percentReal_monet_final_w_output" xfId="597" xr:uid="{00000000-0005-0000-0000-00005D020000}"/>
    <cellStyle name="_percentReal_monet_final_w_output_BCE Model 1-8-07" xfId="598" xr:uid="{00000000-0005-0000-0000-00005E020000}"/>
    <cellStyle name="_PercentSpace" xfId="599" xr:uid="{00000000-0005-0000-0000-00005F020000}"/>
    <cellStyle name="_PercentSpace_101306 CanWest Excel BAck up v14" xfId="600" xr:uid="{00000000-0005-0000-0000-000060020000}"/>
    <cellStyle name="_PercentSpace_101306 CanWest Excel BAck up v14_BCE LBO Analysis (02_4_07) MASTER V6" xfId="601" xr:uid="{00000000-0005-0000-0000-000061020000}"/>
    <cellStyle name="_PercentSpace_Accretion-(Dilution) Pearl" xfId="602" xr:uid="{00000000-0005-0000-0000-000062020000}"/>
    <cellStyle name="_PercentSpace_Acquisition Ops 3" xfId="603" xr:uid="{00000000-0005-0000-0000-000063020000}"/>
    <cellStyle name="_PercentSpace_Alamosa Merger" xfId="604" xr:uid="{00000000-0005-0000-0000-000064020000}"/>
    <cellStyle name="_PercentSpace_Alamosa Merger_BCE LBO Analysis (02_4_07) MASTER V6" xfId="605" xr:uid="{00000000-0005-0000-0000-000065020000}"/>
    <cellStyle name="_PercentSpace_Alamosa Standalone8b" xfId="606" xr:uid="{00000000-0005-0000-0000-000066020000}"/>
    <cellStyle name="_PercentSpace_Alamosa Standalone8b_BCE LBO Analysis (02_4_07) MASTER V6" xfId="607" xr:uid="{00000000-0005-0000-0000-000067020000}"/>
    <cellStyle name="_PercentSpace_AVP" xfId="608" xr:uid="{00000000-0005-0000-0000-000068020000}"/>
    <cellStyle name="_PercentSpace_Book1" xfId="609" xr:uid="{00000000-0005-0000-0000-000069020000}"/>
    <cellStyle name="_PercentSpace_Book1_Merger Plan 2-10-04 GSIBDv3" xfId="610" xr:uid="{00000000-0005-0000-0000-00006A020000}"/>
    <cellStyle name="_PercentSpace_COMBO Final DCF_2" xfId="611" xr:uid="{00000000-0005-0000-0000-00006B020000}"/>
    <cellStyle name="_PercentSpace_Comparative Balance Sheets" xfId="612" xr:uid="{00000000-0005-0000-0000-00006C020000}"/>
    <cellStyle name="_PercentSpace_CSC with WACC" xfId="613" xr:uid="{00000000-0005-0000-0000-00006D020000}"/>
    <cellStyle name="_PercentSpace_Eutelsat and Capex Analysis" xfId="614" xr:uid="{00000000-0005-0000-0000-00006E020000}"/>
    <cellStyle name="_PercentSpace_Master_Telecom_Equipment_CSCb" xfId="615" xr:uid="{00000000-0005-0000-0000-00006F020000}"/>
    <cellStyle name="_PercentSpace_Merger Model - Exec" xfId="616" xr:uid="{00000000-0005-0000-0000-000070020000}"/>
    <cellStyle name="_PercentSpace_merger plans" xfId="617" xr:uid="{00000000-0005-0000-0000-000071020000}"/>
    <cellStyle name="_PercentSpace_monet2.4" xfId="618" xr:uid="{00000000-0005-0000-0000-000072020000}"/>
    <cellStyle name="_PercentSpace_monet2.4_temp" xfId="619" xr:uid="{00000000-0005-0000-0000-000073020000}"/>
    <cellStyle name="_PercentSpace_monet2.8" xfId="620" xr:uid="{00000000-0005-0000-0000-000074020000}"/>
    <cellStyle name="_PercentSpace_MotLion Projections may" xfId="621" xr:uid="{00000000-0005-0000-0000-000075020000}"/>
    <cellStyle name="_PercentSpace_pace_merger plans" xfId="622" xr:uid="{00000000-0005-0000-0000-000076020000}"/>
    <cellStyle name="_PercentSpace_Palm Model 10_05" xfId="623" xr:uid="{00000000-0005-0000-0000-000077020000}"/>
    <cellStyle name="_PercentSpace_pdf file" xfId="624" xr:uid="{00000000-0005-0000-0000-000078020000}"/>
    <cellStyle name="_PercentSpace_Projections--Management (Data Room)v6" xfId="625" xr:uid="{00000000-0005-0000-0000-000079020000}"/>
    <cellStyle name="_PercentSpace_RJB Long LBO LTM" xfId="626" xr:uid="{00000000-0005-0000-0000-00007A020000}"/>
    <cellStyle name="_PercentSpace_Sources and Uses FINAL dpakedit v2" xfId="627" xr:uid="{00000000-0005-0000-0000-00007B020000}"/>
    <cellStyle name="_PercentSpace_Valuation Overview - June 2001" xfId="628" xr:uid="{00000000-0005-0000-0000-00007C020000}"/>
    <cellStyle name="_PercentSpace_Valuation_Troon dpak 8-5-02 v3" xfId="629" xr:uid="{00000000-0005-0000-0000-00007D020000}"/>
    <cellStyle name="_Preliminary LBO model 012305" xfId="630" xr:uid="{00000000-0005-0000-0000-00007E020000}"/>
    <cellStyle name="_Sources and Uses FINAL dpakedit v2" xfId="631" xr:uid="{00000000-0005-0000-0000-00007F020000}"/>
    <cellStyle name="_SubHeading" xfId="632" xr:uid="{00000000-0005-0000-0000-000080020000}"/>
    <cellStyle name="_SubHeading_01 model" xfId="633" xr:uid="{00000000-0005-0000-0000-000081020000}"/>
    <cellStyle name="_SubHeading_01 Selected Financials_Salt Business" xfId="634" xr:uid="{00000000-0005-0000-0000-000082020000}"/>
    <cellStyle name="_SubHeading_02 Potential Partner Ability to Pay Analysis2" xfId="635" xr:uid="{00000000-0005-0000-0000-000083020000}"/>
    <cellStyle name="_SubHeading_02 Quick Model_PQ Corporation" xfId="636" xr:uid="{00000000-0005-0000-0000-000084020000}"/>
    <cellStyle name="_SubHeading_06 Analysis at Various Prices" xfId="637" xr:uid="{00000000-0005-0000-0000-000085020000}"/>
    <cellStyle name="_SubHeading_12 Merger Plans" xfId="638" xr:uid="{00000000-0005-0000-0000-000086020000}"/>
    <cellStyle name="_SubHeading_accretion dilution analysis" xfId="639" xr:uid="{00000000-0005-0000-0000-000087020000}"/>
    <cellStyle name="_SubHeading_bank_csc_and merger plan4" xfId="640" xr:uid="{00000000-0005-0000-0000-000088020000}"/>
    <cellStyle name="_SubHeading_bank_csc_Q1_2001" xfId="641" xr:uid="{00000000-0005-0000-0000-000089020000}"/>
    <cellStyle name="_SubHeading_bank_csc_Q2_2001" xfId="642" xr:uid="{00000000-0005-0000-0000-00008A020000}"/>
    <cellStyle name="_SubHeading_bank_csc_Q2_2001_c1" xfId="643" xr:uid="{00000000-0005-0000-0000-00008B020000}"/>
    <cellStyle name="_SubHeading_Book1" xfId="644" xr:uid="{00000000-0005-0000-0000-00008C020000}"/>
    <cellStyle name="_SubHeading_CSC with WACC" xfId="645" xr:uid="{00000000-0005-0000-0000-00008D020000}"/>
    <cellStyle name="_SubHeading_CSC_Palm_Sum_of_Parts_5_23_01a" xfId="646" xr:uid="{00000000-0005-0000-0000-00008E020000}"/>
    <cellStyle name="_SubHeading_Dave Model Final v 1" xfId="647" xr:uid="{00000000-0005-0000-0000-00008F020000}"/>
    <cellStyle name="_SubHeading_er" xfId="648" xr:uid="{00000000-0005-0000-0000-000090020000}"/>
    <cellStyle name="_SubHeading_FigTech Merger Model_02" xfId="649" xr:uid="{00000000-0005-0000-0000-000091020000}"/>
    <cellStyle name="_SubHeading_Final Canadian Bank Comp (sent to IBD)FORM" xfId="650" xr:uid="{00000000-0005-0000-0000-000092020000}"/>
    <cellStyle name="_SubHeading_Financials Layout dpak 9-26-01 v1" xfId="651" xr:uid="{00000000-0005-0000-0000-000093020000}"/>
    <cellStyle name="_SubHeading_Football Field" xfId="652" xr:uid="{00000000-0005-0000-0000-000094020000}"/>
    <cellStyle name="_SubHeading_IBES_EPS_Estimates" xfId="653" xr:uid="{00000000-0005-0000-0000-000095020000}"/>
    <cellStyle name="_SubHeading_lbo_long_model" xfId="654" xr:uid="{00000000-0005-0000-0000-000096020000}"/>
    <cellStyle name="_SubHeading_Master_Telecom_Equipment_CSC_5_9_01_v02" xfId="655" xr:uid="{00000000-0005-0000-0000-000097020000}"/>
    <cellStyle name="_SubHeading_Master_Telecom_Equipment_CSCb" xfId="656" xr:uid="{00000000-0005-0000-0000-000098020000}"/>
    <cellStyle name="_SubHeading_MAXF historical financials" xfId="657" xr:uid="{00000000-0005-0000-0000-000099020000}"/>
    <cellStyle name="_SubHeading_Merger model_new_ability to pay" xfId="658" xr:uid="{00000000-0005-0000-0000-00009A020000}"/>
    <cellStyle name="_SubHeading_Merger Plan 31-Scenario 12" xfId="659" xr:uid="{00000000-0005-0000-0000-00009B020000}"/>
    <cellStyle name="_SubHeading_merger plans_June 1" xfId="660" xr:uid="{00000000-0005-0000-0000-00009C020000}"/>
    <cellStyle name="_SubHeading_model_bk" xfId="661" xr:uid="{00000000-0005-0000-0000-00009D020000}"/>
    <cellStyle name="_SubHeading_monet2.4" xfId="662" xr:uid="{00000000-0005-0000-0000-00009E020000}"/>
    <cellStyle name="_SubHeading_MotLion Projections may" xfId="663" xr:uid="{00000000-0005-0000-0000-00009F020000}"/>
    <cellStyle name="_SubHeading_PL Consolidated (2003)" xfId="664" xr:uid="{00000000-0005-0000-0000-0000A0020000}"/>
    <cellStyle name="_SubHeading_PNC_merger_plan_divestitures_05" xfId="665" xr:uid="{00000000-0005-0000-0000-0000A1020000}"/>
    <cellStyle name="_SubHeading_Potential Strategic Partners" xfId="666" xr:uid="{00000000-0005-0000-0000-0000A2020000}"/>
    <cellStyle name="_SubHeading_prestemp" xfId="667" xr:uid="{00000000-0005-0000-0000-0000A3020000}"/>
    <cellStyle name="_SubHeading_prestemp_1" xfId="668" xr:uid="{00000000-0005-0000-0000-0000A4020000}"/>
    <cellStyle name="_SubHeading_prestemp_AVP - prev. 06 financials" xfId="669" xr:uid="{00000000-0005-0000-0000-0000A5020000}"/>
    <cellStyle name="_SubHeading_prestemp_Palm Model 10_05" xfId="670" xr:uid="{00000000-0005-0000-0000-0000A6020000}"/>
    <cellStyle name="_SubHeading_prestemp_PNC_merger_plan_divestitures_05" xfId="671" xr:uid="{00000000-0005-0000-0000-0000A7020000}"/>
    <cellStyle name="_SubHeading_prestemp_PNC_PF_2Q_update" xfId="672" xr:uid="{00000000-0005-0000-0000-0000A8020000}"/>
    <cellStyle name="_SubHeading_prestemp_Simple Merger Plans" xfId="673" xr:uid="{00000000-0005-0000-0000-0000A9020000}"/>
    <cellStyle name="_SubHeading_prestemp_Troon DCF Model 8-13-02 v1" xfId="674" xr:uid="{00000000-0005-0000-0000-0000AA020000}"/>
    <cellStyle name="_SubHeading_prestemp_Valuation_Troon dpak 8-5-02 v3" xfId="675" xr:uid="{00000000-0005-0000-0000-0000AB020000}"/>
    <cellStyle name="_SubHeading_Simple Merger Plans" xfId="676" xr:uid="{00000000-0005-0000-0000-0000AC020000}"/>
    <cellStyle name="_SubHeading_Stallion Analysis_a" xfId="677" xr:uid="{00000000-0005-0000-0000-0000AD020000}"/>
    <cellStyle name="_SubHeading_stand_alone_dcf" xfId="678" xr:uid="{00000000-0005-0000-0000-0000AE020000}"/>
    <cellStyle name="_SubHeading_Summary Financials 04" xfId="679" xr:uid="{00000000-0005-0000-0000-0000AF020000}"/>
    <cellStyle name="_SubHeading_Summary Valuation Analysis" xfId="680" xr:uid="{00000000-0005-0000-0000-0000B0020000}"/>
    <cellStyle name="_SubHeading_Synergies" xfId="681" xr:uid="{00000000-0005-0000-0000-0000B1020000}"/>
    <cellStyle name="_SubHeading_Troon DCF Model 8-13-02 v1" xfId="682" xr:uid="{00000000-0005-0000-0000-0000B2020000}"/>
    <cellStyle name="_SubHeading_Troon LLC FS dpakedit 8-7-02" xfId="683" xr:uid="{00000000-0005-0000-0000-0000B3020000}"/>
    <cellStyle name="_SubHeading_Troon LLC FS dpakedit 8-7-02 v3" xfId="684" xr:uid="{00000000-0005-0000-0000-0000B4020000}"/>
    <cellStyle name="_SubHeading_Troon LLC FS dpakedit 8-7-02 v4" xfId="685" xr:uid="{00000000-0005-0000-0000-0000B5020000}"/>
    <cellStyle name="_SubHeading_Valuation_Troon dpak 8-5-02 v3" xfId="686" xr:uid="{00000000-0005-0000-0000-0000B6020000}"/>
    <cellStyle name="_Table" xfId="687" xr:uid="{00000000-0005-0000-0000-0000B7020000}"/>
    <cellStyle name="_Table_01 model" xfId="688" xr:uid="{00000000-0005-0000-0000-0000B8020000}"/>
    <cellStyle name="_Table_01 Selected Financials_Salt Business" xfId="689" xr:uid="{00000000-0005-0000-0000-0000B9020000}"/>
    <cellStyle name="_Table_02 Potential Partner Ability to Pay Analysis2" xfId="690" xr:uid="{00000000-0005-0000-0000-0000BA020000}"/>
    <cellStyle name="_Table_02 Quick Model_PQ Corporation" xfId="691" xr:uid="{00000000-0005-0000-0000-0000BB020000}"/>
    <cellStyle name="_Table_06 Analysis at Various Prices" xfId="692" xr:uid="{00000000-0005-0000-0000-0000BC020000}"/>
    <cellStyle name="_Table_12 Merger Plans" xfId="693" xr:uid="{00000000-0005-0000-0000-0000BD020000}"/>
    <cellStyle name="_Table_accretion dilution analysis" xfId="694" xr:uid="{00000000-0005-0000-0000-0000BE020000}"/>
    <cellStyle name="_Table_bank_csc_and merger plan4" xfId="695" xr:uid="{00000000-0005-0000-0000-0000BF020000}"/>
    <cellStyle name="_Table_bank_csc_Q1_2001" xfId="696" xr:uid="{00000000-0005-0000-0000-0000C0020000}"/>
    <cellStyle name="_Table_bank_csc_Q2_2001" xfId="697" xr:uid="{00000000-0005-0000-0000-0000C1020000}"/>
    <cellStyle name="_Table_bank_csc_Q2_2001_c1" xfId="698" xr:uid="{00000000-0005-0000-0000-0000C2020000}"/>
    <cellStyle name="_Table_CSC_Palm_Sum_of_Parts_5_23_01a" xfId="699" xr:uid="{00000000-0005-0000-0000-0000C3020000}"/>
    <cellStyle name="_Table_Dave Model Final v 1" xfId="700" xr:uid="{00000000-0005-0000-0000-0000C4020000}"/>
    <cellStyle name="_Table_FigTech Merger Model_02" xfId="701" xr:uid="{00000000-0005-0000-0000-0000C5020000}"/>
    <cellStyle name="_Table_Financials Layout dpak 9-26-01 v1" xfId="702" xr:uid="{00000000-0005-0000-0000-0000C6020000}"/>
    <cellStyle name="_Table_Football Field" xfId="703" xr:uid="{00000000-0005-0000-0000-0000C7020000}"/>
    <cellStyle name="_Table_IBES_EPS_Estimates" xfId="704" xr:uid="{00000000-0005-0000-0000-0000C8020000}"/>
    <cellStyle name="_Table_Merger model_new_ability to pay" xfId="705" xr:uid="{00000000-0005-0000-0000-0000C9020000}"/>
    <cellStyle name="_Table_model_bk" xfId="706" xr:uid="{00000000-0005-0000-0000-0000CA020000}"/>
    <cellStyle name="_Table_monet_final_w_output" xfId="707" xr:uid="{00000000-0005-0000-0000-0000CB020000}"/>
    <cellStyle name="_Table_Palm Model 10_05" xfId="708" xr:uid="{00000000-0005-0000-0000-0000CC020000}"/>
    <cellStyle name="_Table_PNC_merger_plan_divestitures_05" xfId="709" xr:uid="{00000000-0005-0000-0000-0000CD020000}"/>
    <cellStyle name="_Table_Potential Strategic Partners" xfId="710" xr:uid="{00000000-0005-0000-0000-0000CE020000}"/>
    <cellStyle name="_Table_Simple Merger Plans" xfId="711" xr:uid="{00000000-0005-0000-0000-0000CF020000}"/>
    <cellStyle name="_Table_Stallion Analysis_a" xfId="712" xr:uid="{00000000-0005-0000-0000-0000D0020000}"/>
    <cellStyle name="_Table_stand_alone_dcf" xfId="713" xr:uid="{00000000-0005-0000-0000-0000D1020000}"/>
    <cellStyle name="_Table_Summary Valuation Analysis" xfId="714" xr:uid="{00000000-0005-0000-0000-0000D2020000}"/>
    <cellStyle name="_Table_Synergies" xfId="715" xr:uid="{00000000-0005-0000-0000-0000D3020000}"/>
    <cellStyle name="_Table_Troon DCF Model 8-13-02 v1" xfId="716" xr:uid="{00000000-0005-0000-0000-0000D4020000}"/>
    <cellStyle name="_Table_Troon LLC FS dpakedit 8-7-02" xfId="717" xr:uid="{00000000-0005-0000-0000-0000D5020000}"/>
    <cellStyle name="_Table_Troon LLC FS dpakedit 8-7-02 v3" xfId="718" xr:uid="{00000000-0005-0000-0000-0000D6020000}"/>
    <cellStyle name="_Table_Troon LLC FS dpakedit 8-7-02 v4" xfId="719" xr:uid="{00000000-0005-0000-0000-0000D7020000}"/>
    <cellStyle name="_Table_Valuation_Troon dpak 8-5-02 v3" xfId="720" xr:uid="{00000000-0005-0000-0000-0000D8020000}"/>
    <cellStyle name="_TableHead" xfId="721" xr:uid="{00000000-0005-0000-0000-0000D9020000}"/>
    <cellStyle name="_TableHead_01 Selected Financials_Salt Business" xfId="722" xr:uid="{00000000-0005-0000-0000-0000DA020000}"/>
    <cellStyle name="_TableHead_02 Quick Model_PQ Corporation" xfId="723" xr:uid="{00000000-0005-0000-0000-0000DB020000}"/>
    <cellStyle name="_TableHead_06 Analysis at Various Prices" xfId="724" xr:uid="{00000000-0005-0000-0000-0000DC020000}"/>
    <cellStyle name="_TableHead_accretion dilution analysis" xfId="725" xr:uid="{00000000-0005-0000-0000-0000DD020000}"/>
    <cellStyle name="_TableHead_AVP - prev. 06 financials" xfId="726" xr:uid="{00000000-0005-0000-0000-0000DE020000}"/>
    <cellStyle name="_TableHead_bank_csc_Q1_2001" xfId="727" xr:uid="{00000000-0005-0000-0000-0000DF020000}"/>
    <cellStyle name="_TableHead_bank_csc_Q2_2001_c1" xfId="728" xr:uid="{00000000-0005-0000-0000-0000E0020000}"/>
    <cellStyle name="_TableHead_CSC_Palm_Sum_of_Parts_5_23_01a" xfId="729" xr:uid="{00000000-0005-0000-0000-0000E1020000}"/>
    <cellStyle name="_TableHead_Dave Model Final v 1" xfId="730" xr:uid="{00000000-0005-0000-0000-0000E2020000}"/>
    <cellStyle name="_TableHead_Financials Layout dpak 9-26-01 v1" xfId="731" xr:uid="{00000000-0005-0000-0000-0000E3020000}"/>
    <cellStyle name="_TableHead_IBES_EPS_Estimates" xfId="732" xr:uid="{00000000-0005-0000-0000-0000E4020000}"/>
    <cellStyle name="_TableHead_model_bk" xfId="733" xr:uid="{00000000-0005-0000-0000-0000E5020000}"/>
    <cellStyle name="_TableHead_monet_final_w_output" xfId="734" xr:uid="{00000000-0005-0000-0000-0000E6020000}"/>
    <cellStyle name="_TableHead_Palm Model 10_05" xfId="735" xr:uid="{00000000-0005-0000-0000-0000E7020000}"/>
    <cellStyle name="_TableHead_Potential Strategic Partners" xfId="736" xr:uid="{00000000-0005-0000-0000-0000E8020000}"/>
    <cellStyle name="_TableHead_Simple Merger Plans" xfId="737" xr:uid="{00000000-0005-0000-0000-0000E9020000}"/>
    <cellStyle name="_TableHeading" xfId="738" xr:uid="{00000000-0005-0000-0000-0000EA020000}"/>
    <cellStyle name="_TableRowBorder" xfId="739" xr:uid="{00000000-0005-0000-0000-0000EB020000}"/>
    <cellStyle name="_TableRowHead" xfId="740" xr:uid="{00000000-0005-0000-0000-0000EC020000}"/>
    <cellStyle name="_TableRowHead_01 Selected Financials_Salt Business" xfId="741" xr:uid="{00000000-0005-0000-0000-0000ED020000}"/>
    <cellStyle name="_TableRowHead_02 Quick Model_PQ Corporation" xfId="742" xr:uid="{00000000-0005-0000-0000-0000EE020000}"/>
    <cellStyle name="_TableRowHead_06 Analysis at Various Prices" xfId="743" xr:uid="{00000000-0005-0000-0000-0000EF020000}"/>
    <cellStyle name="_TableRowHead_accretion dilution analysis" xfId="744" xr:uid="{00000000-0005-0000-0000-0000F0020000}"/>
    <cellStyle name="_TableRowHead_CSC_Palm_Sum_of_Parts_5_23_01a" xfId="745" xr:uid="{00000000-0005-0000-0000-0000F1020000}"/>
    <cellStyle name="_TableRowHead_Dave Model Final v 1" xfId="746" xr:uid="{00000000-0005-0000-0000-0000F2020000}"/>
    <cellStyle name="_TableRowHead_Financials Layout dpak 9-26-01 v1" xfId="747" xr:uid="{00000000-0005-0000-0000-0000F3020000}"/>
    <cellStyle name="_TableRowHead_IBES_EPS_Estimates" xfId="748" xr:uid="{00000000-0005-0000-0000-0000F4020000}"/>
    <cellStyle name="_TableRowHead_Palm Model 10_05" xfId="749" xr:uid="{00000000-0005-0000-0000-0000F5020000}"/>
    <cellStyle name="_TableRowHead_Potential Strategic Partners" xfId="750" xr:uid="{00000000-0005-0000-0000-0000F6020000}"/>
    <cellStyle name="_TableRowHead_Simple Merger Plans" xfId="751" xr:uid="{00000000-0005-0000-0000-0000F7020000}"/>
    <cellStyle name="_TableRowHeading" xfId="752" xr:uid="{00000000-0005-0000-0000-0000F8020000}"/>
    <cellStyle name="_TableSuperHead" xfId="753" xr:uid="{00000000-0005-0000-0000-0000F9020000}"/>
    <cellStyle name="_TableSuperHead_01 model" xfId="754" xr:uid="{00000000-0005-0000-0000-0000FA020000}"/>
    <cellStyle name="_TableSuperHead_01 Selected Financials_Salt Business" xfId="755" xr:uid="{00000000-0005-0000-0000-0000FB020000}"/>
    <cellStyle name="_TableSuperHead_02 Potential Partner Ability to Pay Analysis2" xfId="756" xr:uid="{00000000-0005-0000-0000-0000FC020000}"/>
    <cellStyle name="_TableSuperHead_02 Quick Model_PQ Corporation" xfId="757" xr:uid="{00000000-0005-0000-0000-0000FD020000}"/>
    <cellStyle name="_TableSuperHead_06 Analysis at Various Prices" xfId="758" xr:uid="{00000000-0005-0000-0000-0000FE020000}"/>
    <cellStyle name="_TableSuperHead_12 Merger Plans" xfId="759" xr:uid="{00000000-0005-0000-0000-0000FF020000}"/>
    <cellStyle name="_TableSuperHead_accretion dilution analysis" xfId="760" xr:uid="{00000000-0005-0000-0000-000000030000}"/>
    <cellStyle name="_TableSuperHead_AVP - prev. 06 financials" xfId="761" xr:uid="{00000000-0005-0000-0000-000001030000}"/>
    <cellStyle name="_TableSuperHead_bank_csc_and merger plan4" xfId="762" xr:uid="{00000000-0005-0000-0000-000002030000}"/>
    <cellStyle name="_TableSuperHead_bank_csc_Q1_2001" xfId="763" xr:uid="{00000000-0005-0000-0000-000003030000}"/>
    <cellStyle name="_TableSuperHead_bank_csc_Q2_2001" xfId="764" xr:uid="{00000000-0005-0000-0000-000004030000}"/>
    <cellStyle name="_TableSuperHead_bank_csc_Q2_2001_c1" xfId="765" xr:uid="{00000000-0005-0000-0000-000005030000}"/>
    <cellStyle name="_TableSuperHead_CSC_Palm_Sum_of_Parts_5_23_01a" xfId="766" xr:uid="{00000000-0005-0000-0000-000006030000}"/>
    <cellStyle name="_TableSuperHead_Dave Model Final v 1" xfId="767" xr:uid="{00000000-0005-0000-0000-000007030000}"/>
    <cellStyle name="_TableSuperHead_FigTech Merger Model_02" xfId="768" xr:uid="{00000000-0005-0000-0000-000008030000}"/>
    <cellStyle name="_TableSuperHead_Financials Layout dpak 9-26-01 v1" xfId="769" xr:uid="{00000000-0005-0000-0000-000009030000}"/>
    <cellStyle name="_TableSuperHead_Football Field" xfId="770" xr:uid="{00000000-0005-0000-0000-00000A030000}"/>
    <cellStyle name="_TableSuperHead_IBES_EPS_Estimates" xfId="771" xr:uid="{00000000-0005-0000-0000-00000B030000}"/>
    <cellStyle name="_TableSuperHead_Merger model_new_ability to pay" xfId="772" xr:uid="{00000000-0005-0000-0000-00000C030000}"/>
    <cellStyle name="_TableSuperHead_model_bk" xfId="773" xr:uid="{00000000-0005-0000-0000-00000D030000}"/>
    <cellStyle name="_TableSuperHead_monet_final_w_output" xfId="774" xr:uid="{00000000-0005-0000-0000-00000E030000}"/>
    <cellStyle name="_TableSuperHead_Palm Model 10_05" xfId="775" xr:uid="{00000000-0005-0000-0000-00000F030000}"/>
    <cellStyle name="_TableSuperHead_PNC_merger_plan_divestitures_05" xfId="776" xr:uid="{00000000-0005-0000-0000-000010030000}"/>
    <cellStyle name="_TableSuperHead_Potential Strategic Partners" xfId="777" xr:uid="{00000000-0005-0000-0000-000011030000}"/>
    <cellStyle name="_TableSuperHead_Simple Merger Plans" xfId="778" xr:uid="{00000000-0005-0000-0000-000012030000}"/>
    <cellStyle name="_TableSuperHead_Stallion Analysis_a" xfId="779" xr:uid="{00000000-0005-0000-0000-000013030000}"/>
    <cellStyle name="_TableSuperHead_stand_alone_dcf" xfId="780" xr:uid="{00000000-0005-0000-0000-000014030000}"/>
    <cellStyle name="_TableSuperHead_Summary Valuation Analysis" xfId="781" xr:uid="{00000000-0005-0000-0000-000015030000}"/>
    <cellStyle name="_TableSuperHead_Synergies" xfId="782" xr:uid="{00000000-0005-0000-0000-000016030000}"/>
    <cellStyle name="_TableSuperHead_Troon DCF Model 8-13-02 v1" xfId="783" xr:uid="{00000000-0005-0000-0000-000017030000}"/>
    <cellStyle name="_TableSuperHead_Troon LLC FS dpakedit 8-7-02" xfId="784" xr:uid="{00000000-0005-0000-0000-000018030000}"/>
    <cellStyle name="_TableSuperHead_Troon LLC FS dpakedit 8-7-02 v3" xfId="785" xr:uid="{00000000-0005-0000-0000-000019030000}"/>
    <cellStyle name="_TableSuperHead_Troon LLC FS dpakedit 8-7-02 v4" xfId="786" xr:uid="{00000000-0005-0000-0000-00001A030000}"/>
    <cellStyle name="_TableSuperHead_Valuation_Troon dpak 8-5-02 v3" xfId="787" xr:uid="{00000000-0005-0000-0000-00001B030000}"/>
    <cellStyle name="_TableSuperHeading" xfId="788" xr:uid="{00000000-0005-0000-0000-00001C030000}"/>
    <cellStyle name="_TableText" xfId="789" xr:uid="{00000000-0005-0000-0000-00001D030000}"/>
    <cellStyle name="_Titan Standalone" xfId="790" xr:uid="{00000000-0005-0000-0000-00001E030000}"/>
    <cellStyle name="_WACC Analysis" xfId="791" xr:uid="{00000000-0005-0000-0000-00001F030000}"/>
    <cellStyle name="_Year" xfId="792" xr:uid="{00000000-0005-0000-0000-000020030000}"/>
    <cellStyle name="_Year_BCE Model 1-8-07" xfId="793" xr:uid="{00000000-0005-0000-0000-000021030000}"/>
    <cellStyle name="’Ê‰Ý [0.00]_Cover" xfId="794" xr:uid="{00000000-0005-0000-0000-000022030000}"/>
    <cellStyle name="’Ê‰Ý_Cover" xfId="795" xr:uid="{00000000-0005-0000-0000-000023030000}"/>
    <cellStyle name="¢ Currency [1]" xfId="796" xr:uid="{00000000-0005-0000-0000-000024030000}"/>
    <cellStyle name="¢ Currency [2]" xfId="797" xr:uid="{00000000-0005-0000-0000-000025030000}"/>
    <cellStyle name="¢ Currency [3]" xfId="798" xr:uid="{00000000-0005-0000-0000-000026030000}"/>
    <cellStyle name="£ BP" xfId="799" xr:uid="{00000000-0005-0000-0000-000027030000}"/>
    <cellStyle name="£ Currency [0]" xfId="800" xr:uid="{00000000-0005-0000-0000-000028030000}"/>
    <cellStyle name="£ Currency [1]" xfId="801" xr:uid="{00000000-0005-0000-0000-000029030000}"/>
    <cellStyle name="£ Currency [2]" xfId="802" xr:uid="{00000000-0005-0000-0000-00002A030000}"/>
    <cellStyle name="¤@¯ë_pldt" xfId="803" xr:uid="{00000000-0005-0000-0000-00002B030000}"/>
    <cellStyle name="¥ JY" xfId="804" xr:uid="{00000000-0005-0000-0000-00002C030000}"/>
    <cellStyle name="=C:\WINDOWS\SYSTEM32\COMMAND.COM" xfId="805" xr:uid="{00000000-0005-0000-0000-00002D030000}"/>
    <cellStyle name="=C:\WINNT\SYSTEM32\COMMAND.COM" xfId="806" xr:uid="{00000000-0005-0000-0000-00002E030000}"/>
    <cellStyle name="=C:\WINNT35\SYSTEM32\COMMAND.COM" xfId="807" xr:uid="{00000000-0005-0000-0000-00002F030000}"/>
    <cellStyle name="•W€_Capital Structure" xfId="808" xr:uid="{00000000-0005-0000-0000-000030030000}"/>
    <cellStyle name="•W_Cover" xfId="809" xr:uid="{00000000-0005-0000-0000-000031030000}"/>
    <cellStyle name="0" xfId="818" xr:uid="{00000000-0005-0000-0000-000032030000}"/>
    <cellStyle name="0%" xfId="819" xr:uid="{00000000-0005-0000-0000-000033030000}"/>
    <cellStyle name="0.0" xfId="820" xr:uid="{00000000-0005-0000-0000-000034030000}"/>
    <cellStyle name="0.0 NORMAL" xfId="821" xr:uid="{00000000-0005-0000-0000-000035030000}"/>
    <cellStyle name="0.0 PERCENT" xfId="822" xr:uid="{00000000-0005-0000-0000-000036030000}"/>
    <cellStyle name="0.0%" xfId="823" xr:uid="{00000000-0005-0000-0000-000037030000}"/>
    <cellStyle name="0.00" xfId="824" xr:uid="{00000000-0005-0000-0000-000038030000}"/>
    <cellStyle name="0.00%" xfId="825" xr:uid="{00000000-0005-0000-0000-000039030000}"/>
    <cellStyle name="0_CKFR Model 11-30-06" xfId="826" xr:uid="{00000000-0005-0000-0000-00003A030000}"/>
    <cellStyle name="0_CKFR Model 11-30-06_BCE Model 1-8-07" xfId="827" xr:uid="{00000000-0005-0000-0000-00003B030000}"/>
    <cellStyle name="000" xfId="828" xr:uid="{00000000-0005-0000-0000-00003C030000}"/>
    <cellStyle name="0000" xfId="829" xr:uid="{00000000-0005-0000-0000-00003D030000}"/>
    <cellStyle name="000000" xfId="830" xr:uid="{00000000-0005-0000-0000-00003E030000}"/>
    <cellStyle name="1,comma" xfId="831" xr:uid="{00000000-0005-0000-0000-00003F030000}"/>
    <cellStyle name="2 Decimal Places" xfId="832" xr:uid="{00000000-0005-0000-0000-000040030000}"/>
    <cellStyle name="20% - Accent1" xfId="833" builtinId="30" customBuiltin="1"/>
    <cellStyle name="20% - Accent2" xfId="834" builtinId="34" customBuiltin="1"/>
    <cellStyle name="20% - Accent3" xfId="835" builtinId="38" customBuiltin="1"/>
    <cellStyle name="20% - Accent4" xfId="836" builtinId="42" customBuiltin="1"/>
    <cellStyle name="20% - Accent5" xfId="837" builtinId="46" customBuiltin="1"/>
    <cellStyle name="20% - Accent6" xfId="838" builtinId="50" customBuiltin="1"/>
    <cellStyle name="³f¹ô[0]_pldt" xfId="839" xr:uid="{00000000-0005-0000-0000-000047030000}"/>
    <cellStyle name="³f¹ô_pldt" xfId="840" xr:uid="{00000000-0005-0000-0000-000048030000}"/>
    <cellStyle name="40% - Accent1" xfId="841" builtinId="31" customBuiltin="1"/>
    <cellStyle name="40% - Accent2" xfId="842" builtinId="35" customBuiltin="1"/>
    <cellStyle name="40% - Accent3" xfId="843" builtinId="39" customBuiltin="1"/>
    <cellStyle name="40% - Accent4" xfId="844" builtinId="43" customBuiltin="1"/>
    <cellStyle name="40% - Accent5" xfId="845" builtinId="47" customBuiltin="1"/>
    <cellStyle name="40% - Accent6" xfId="846" builtinId="51" customBuiltin="1"/>
    <cellStyle name="60% - Accent1" xfId="847" builtinId="32" customBuiltin="1"/>
    <cellStyle name="60% - Accent2" xfId="848" builtinId="36" customBuiltin="1"/>
    <cellStyle name="60% - Accent3" xfId="849" builtinId="40" customBuiltin="1"/>
    <cellStyle name="60% - Accent4" xfId="850" builtinId="44" customBuiltin="1"/>
    <cellStyle name="60% - Accent5" xfId="851" builtinId="48" customBuiltin="1"/>
    <cellStyle name="60% - Accent6" xfId="852" builtinId="52" customBuiltin="1"/>
    <cellStyle name="752131" xfId="853" xr:uid="{00000000-0005-0000-0000-000055030000}"/>
    <cellStyle name="8" xfId="854" xr:uid="{00000000-0005-0000-0000-000056030000}"/>
    <cellStyle name="a - Comma" xfId="855" xr:uid="{00000000-0005-0000-0000-000057030000}"/>
    <cellStyle name="A_Block Space" xfId="856" xr:uid="{00000000-0005-0000-0000-000058030000}"/>
    <cellStyle name="A_BlueLine" xfId="857" xr:uid="{00000000-0005-0000-0000-000059030000}"/>
    <cellStyle name="A_Do not Change" xfId="858" xr:uid="{00000000-0005-0000-0000-00005A030000}"/>
    <cellStyle name="A_Estimate" xfId="859" xr:uid="{00000000-0005-0000-0000-00005B030000}"/>
    <cellStyle name="A_Memo" xfId="860" xr:uid="{00000000-0005-0000-0000-00005C030000}"/>
    <cellStyle name="A_Normal" xfId="861" xr:uid="{00000000-0005-0000-0000-00005D030000}"/>
    <cellStyle name="A_Normal Forecast" xfId="862" xr:uid="{00000000-0005-0000-0000-00005E030000}"/>
    <cellStyle name="A_Normal Historical" xfId="863" xr:uid="{00000000-0005-0000-0000-00005F030000}"/>
    <cellStyle name="A_Rate_Data" xfId="864" xr:uid="{00000000-0005-0000-0000-000060030000}"/>
    <cellStyle name="A_Rate_Data Historical" xfId="865" xr:uid="{00000000-0005-0000-0000-000061030000}"/>
    <cellStyle name="A_Rate_Title" xfId="866" xr:uid="{00000000-0005-0000-0000-000062030000}"/>
    <cellStyle name="A_Simple Title" xfId="867" xr:uid="{00000000-0005-0000-0000-000063030000}"/>
    <cellStyle name="A_Sum" xfId="868" xr:uid="{00000000-0005-0000-0000-000064030000}"/>
    <cellStyle name="A_SUM_Row Major" xfId="869" xr:uid="{00000000-0005-0000-0000-000065030000}"/>
    <cellStyle name="A_SUM_Row Minor" xfId="870" xr:uid="{00000000-0005-0000-0000-000066030000}"/>
    <cellStyle name="A_Title" xfId="871" xr:uid="{00000000-0005-0000-0000-000067030000}"/>
    <cellStyle name="A_YearHeadings" xfId="872" xr:uid="{00000000-0005-0000-0000-000068030000}"/>
    <cellStyle name="Absolute Change" xfId="873" xr:uid="{00000000-0005-0000-0000-000069030000}"/>
    <cellStyle name="Accent1" xfId="874" builtinId="29" customBuiltin="1"/>
    <cellStyle name="Accent2" xfId="875" builtinId="33" customBuiltin="1"/>
    <cellStyle name="Accent3" xfId="876" builtinId="37" customBuiltin="1"/>
    <cellStyle name="Accent4" xfId="877" builtinId="41" customBuiltin="1"/>
    <cellStyle name="Accent5" xfId="878" builtinId="45" customBuiltin="1"/>
    <cellStyle name="Accent6" xfId="879" builtinId="49" customBuiltin="1"/>
    <cellStyle name="Acctg" xfId="880" xr:uid="{00000000-0005-0000-0000-000070030000}"/>
    <cellStyle name="Acctg$" xfId="881" xr:uid="{00000000-0005-0000-0000-000071030000}"/>
    <cellStyle name="Acctg_FS" xfId="882" xr:uid="{00000000-0005-0000-0000-000072030000}"/>
    <cellStyle name="Actual data" xfId="883" xr:uid="{00000000-0005-0000-0000-000073030000}"/>
    <cellStyle name="Actual Date" xfId="884" xr:uid="{00000000-0005-0000-0000-000074030000}"/>
    <cellStyle name="Actual year" xfId="885" xr:uid="{00000000-0005-0000-0000-000075030000}"/>
    <cellStyle name="Actuals Cells" xfId="886" xr:uid="{00000000-0005-0000-0000-000076030000}"/>
    <cellStyle name="AFE" xfId="887" xr:uid="{00000000-0005-0000-0000-000077030000}"/>
    <cellStyle name="args.style" xfId="888" xr:uid="{00000000-0005-0000-0000-000078030000}"/>
    <cellStyle name="Arial 10" xfId="889" xr:uid="{00000000-0005-0000-0000-000079030000}"/>
    <cellStyle name="Arial 12" xfId="890" xr:uid="{00000000-0005-0000-0000-00007A030000}"/>
    <cellStyle name="Arial6Bold" xfId="891" xr:uid="{00000000-0005-0000-0000-00007B030000}"/>
    <cellStyle name="Arial8Bold" xfId="892" xr:uid="{00000000-0005-0000-0000-00007C030000}"/>
    <cellStyle name="Arial8Italic" xfId="893" xr:uid="{00000000-0005-0000-0000-00007D030000}"/>
    <cellStyle name="ArialNormal" xfId="894" xr:uid="{00000000-0005-0000-0000-00007E030000}"/>
    <cellStyle name="Ariel 7 pt. plain" xfId="895" xr:uid="{00000000-0005-0000-0000-00007F030000}"/>
    <cellStyle name="Assumption" xfId="896" xr:uid="{00000000-0005-0000-0000-000080030000}"/>
    <cellStyle name="b - Line" xfId="897" xr:uid="{00000000-0005-0000-0000-000081030000}"/>
    <cellStyle name="b - Line - Dotted" xfId="898" xr:uid="{00000000-0005-0000-0000-000082030000}"/>
    <cellStyle name="Bad" xfId="899" builtinId="27" customBuiltin="1"/>
    <cellStyle name="Balance" xfId="900" xr:uid="{00000000-0005-0000-0000-000084030000}"/>
    <cellStyle name="Balance Sheet" xfId="901" xr:uid="{00000000-0005-0000-0000-000085030000}"/>
    <cellStyle name="BalanceSheet" xfId="902" xr:uid="{00000000-0005-0000-0000-000086030000}"/>
    <cellStyle name="Band 2" xfId="903" xr:uid="{00000000-0005-0000-0000-000087030000}"/>
    <cellStyle name="Bank1" xfId="904" xr:uid="{00000000-0005-0000-0000-000088030000}"/>
    <cellStyle name="BAS Comma [0]" xfId="905" xr:uid="{00000000-0005-0000-0000-000089030000}"/>
    <cellStyle name="BAS Comma [1]" xfId="906" xr:uid="{00000000-0005-0000-0000-00008A030000}"/>
    <cellStyle name="BAS Currency [0]" xfId="907" xr:uid="{00000000-0005-0000-0000-00008B030000}"/>
    <cellStyle name="BAS Currency [1]" xfId="908" xr:uid="{00000000-0005-0000-0000-00008C030000}"/>
    <cellStyle name="BAS Currency [2]" xfId="909" xr:uid="{00000000-0005-0000-0000-00008D030000}"/>
    <cellStyle name="BAS Multiple [1]" xfId="910" xr:uid="{00000000-0005-0000-0000-00008E030000}"/>
    <cellStyle name="BAS Percent Actual [1]" xfId="911" xr:uid="{00000000-0005-0000-0000-00008F030000}"/>
    <cellStyle name="Basic" xfId="912" xr:uid="{00000000-0005-0000-0000-000090030000}"/>
    <cellStyle name="BB_Date_mmm" xfId="913" xr:uid="{00000000-0005-0000-0000-000091030000}"/>
    <cellStyle name="BLACK" xfId="914" xr:uid="{00000000-0005-0000-0000-000092030000}"/>
    <cellStyle name="BlackStrike" xfId="915" xr:uid="{00000000-0005-0000-0000-000093030000}"/>
    <cellStyle name="BlackText" xfId="916" xr:uid="{00000000-0005-0000-0000-000094030000}"/>
    <cellStyle name="blank" xfId="917" xr:uid="{00000000-0005-0000-0000-000095030000}"/>
    <cellStyle name="Blank [$]" xfId="918" xr:uid="{00000000-0005-0000-0000-000096030000}"/>
    <cellStyle name="Blank [%]" xfId="919" xr:uid="{00000000-0005-0000-0000-000097030000}"/>
    <cellStyle name="Blank [,]" xfId="920" xr:uid="{00000000-0005-0000-0000-000098030000}"/>
    <cellStyle name="Blank [1$]" xfId="921" xr:uid="{00000000-0005-0000-0000-000099030000}"/>
    <cellStyle name="Blank [1%]" xfId="922" xr:uid="{00000000-0005-0000-0000-00009A030000}"/>
    <cellStyle name="Blank [1,]" xfId="923" xr:uid="{00000000-0005-0000-0000-00009B030000}"/>
    <cellStyle name="Blank [2$]" xfId="924" xr:uid="{00000000-0005-0000-0000-00009C030000}"/>
    <cellStyle name="Blank [2%]" xfId="925" xr:uid="{00000000-0005-0000-0000-00009D030000}"/>
    <cellStyle name="Blank [2,]" xfId="926" xr:uid="{00000000-0005-0000-0000-00009E030000}"/>
    <cellStyle name="Blank [3$]" xfId="927" xr:uid="{00000000-0005-0000-0000-00009F030000}"/>
    <cellStyle name="Blank [3%]" xfId="928" xr:uid="{00000000-0005-0000-0000-0000A0030000}"/>
    <cellStyle name="Blank [3,]" xfId="929" xr:uid="{00000000-0005-0000-0000-0000A1030000}"/>
    <cellStyle name="Blank Out" xfId="930" xr:uid="{00000000-0005-0000-0000-0000A2030000}"/>
    <cellStyle name="Blank_BCE Model 1-8-07" xfId="931" xr:uid="{00000000-0005-0000-0000-0000A3030000}"/>
    <cellStyle name="Block Titles" xfId="932" xr:uid="{00000000-0005-0000-0000-0000A4030000}"/>
    <cellStyle name="Blue" xfId="933" xr:uid="{00000000-0005-0000-0000-0000A5030000}"/>
    <cellStyle name="blue shading" xfId="934" xr:uid="{00000000-0005-0000-0000-0000A6030000}"/>
    <cellStyle name="Blue Table Text" xfId="935" xr:uid="{00000000-0005-0000-0000-0000A7030000}"/>
    <cellStyle name="Blue Title" xfId="936" xr:uid="{00000000-0005-0000-0000-0000A8030000}"/>
    <cellStyle name="blue$00" xfId="937" xr:uid="{00000000-0005-0000-0000-0000A9030000}"/>
    <cellStyle name="Blue_060114 BMarkingSummary_aj v3" xfId="938" xr:uid="{00000000-0005-0000-0000-0000AA030000}"/>
    <cellStyle name="bluenodec" xfId="939" xr:uid="{00000000-0005-0000-0000-0000AB030000}"/>
    <cellStyle name="bluepercent" xfId="940" xr:uid="{00000000-0005-0000-0000-0000AC030000}"/>
    <cellStyle name="Body" xfId="941" xr:uid="{00000000-0005-0000-0000-0000AD030000}"/>
    <cellStyle name="Bold" xfId="942" xr:uid="{00000000-0005-0000-0000-0000AE030000}"/>
    <cellStyle name="Bold/Border" xfId="943" xr:uid="{00000000-0005-0000-0000-0000AF030000}"/>
    <cellStyle name="BoldText" xfId="944" xr:uid="{00000000-0005-0000-0000-0000B0030000}"/>
    <cellStyle name="Border" xfId="945" xr:uid="{00000000-0005-0000-0000-0000B1030000}"/>
    <cellStyle name="Border Heavy" xfId="946" xr:uid="{00000000-0005-0000-0000-0000B2030000}"/>
    <cellStyle name="Border Thin" xfId="947" xr:uid="{00000000-0005-0000-0000-0000B3030000}"/>
    <cellStyle name="Border, Bottom" xfId="948" xr:uid="{00000000-0005-0000-0000-0000B4030000}"/>
    <cellStyle name="Border, Left" xfId="949" xr:uid="{00000000-0005-0000-0000-0000B5030000}"/>
    <cellStyle name="Border, Right" xfId="950" xr:uid="{00000000-0005-0000-0000-0000B6030000}"/>
    <cellStyle name="Border, Top" xfId="951" xr:uid="{00000000-0005-0000-0000-0000B7030000}"/>
    <cellStyle name="border_BCE Model 1-8-07" xfId="952" xr:uid="{00000000-0005-0000-0000-0000B8030000}"/>
    <cellStyle name="BorderBold" xfId="953" xr:uid="{00000000-0005-0000-0000-0000B9030000}"/>
    <cellStyle name="Bottom bold border" xfId="954" xr:uid="{00000000-0005-0000-0000-0000BA030000}"/>
    <cellStyle name="Bottom Edge" xfId="955" xr:uid="{00000000-0005-0000-0000-0000BB030000}"/>
    <cellStyle name="Bottom single border" xfId="956" xr:uid="{00000000-0005-0000-0000-0000BC030000}"/>
    <cellStyle name="British Pound" xfId="957" xr:uid="{00000000-0005-0000-0000-0000BD030000}"/>
    <cellStyle name="bullet" xfId="958" xr:uid="{00000000-0005-0000-0000-0000BE030000}"/>
    <cellStyle name="Bullet [0]" xfId="959" xr:uid="{00000000-0005-0000-0000-0000BF030000}"/>
    <cellStyle name="Bullet [2]" xfId="960" xr:uid="{00000000-0005-0000-0000-0000C0030000}"/>
    <cellStyle name="Bullet [4]" xfId="961" xr:uid="{00000000-0005-0000-0000-0000C1030000}"/>
    <cellStyle name="Bullet_FS" xfId="962" xr:uid="{00000000-0005-0000-0000-0000C2030000}"/>
    <cellStyle name="Business Description" xfId="963" xr:uid="{00000000-0005-0000-0000-0000C3030000}"/>
    <cellStyle name="BvDAddIn_Currency" xfId="964" xr:uid="{00000000-0005-0000-0000-0000C4030000}"/>
    <cellStyle name="c" xfId="965" xr:uid="{00000000-0005-0000-0000-0000C5030000}"/>
    <cellStyle name="c_BCE Model 1-8-07" xfId="966" xr:uid="{00000000-0005-0000-0000-0000C6030000}"/>
    <cellStyle name="c_comps_1" xfId="967" xr:uid="{00000000-0005-0000-0000-0000C7030000}"/>
    <cellStyle name="C05_Style E Text" xfId="968" xr:uid="{00000000-0005-0000-0000-0000C8030000}"/>
    <cellStyle name="c3" xfId="969" xr:uid="{00000000-0005-0000-0000-0000C9030000}"/>
    <cellStyle name="Calc" xfId="970" xr:uid="{00000000-0005-0000-0000-0000CA030000}"/>
    <cellStyle name="Calc Cells" xfId="971" xr:uid="{00000000-0005-0000-0000-0000CB030000}"/>
    <cellStyle name="Calc Currency (0)" xfId="972" xr:uid="{00000000-0005-0000-0000-0000CC030000}"/>
    <cellStyle name="Calc Currency (2)" xfId="973" xr:uid="{00000000-0005-0000-0000-0000CD030000}"/>
    <cellStyle name="Calc Percent (0)" xfId="974" xr:uid="{00000000-0005-0000-0000-0000CE030000}"/>
    <cellStyle name="Calc Percent (1)" xfId="975" xr:uid="{00000000-0005-0000-0000-0000CF030000}"/>
    <cellStyle name="Calc Percent (2)" xfId="976" xr:uid="{00000000-0005-0000-0000-0000D0030000}"/>
    <cellStyle name="Calc Units (0)" xfId="977" xr:uid="{00000000-0005-0000-0000-0000D1030000}"/>
    <cellStyle name="Calc Units (1)" xfId="978" xr:uid="{00000000-0005-0000-0000-0000D2030000}"/>
    <cellStyle name="Calc Units (2)" xfId="979" xr:uid="{00000000-0005-0000-0000-0000D3030000}"/>
    <cellStyle name="Calc$" xfId="980" xr:uid="{00000000-0005-0000-0000-0000D4030000}"/>
    <cellStyle name="Calc_BCE Model 1-8-07" xfId="981" xr:uid="{00000000-0005-0000-0000-0000D5030000}"/>
    <cellStyle name="Calculation" xfId="982" builtinId="22" customBuiltin="1"/>
    <cellStyle name="Caption" xfId="983" xr:uid="{00000000-0005-0000-0000-0000D7030000}"/>
    <cellStyle name="Case" xfId="984" xr:uid="{00000000-0005-0000-0000-0000D8030000}"/>
    <cellStyle name="Cash Flow Statement" xfId="985" xr:uid="{00000000-0005-0000-0000-0000D9030000}"/>
    <cellStyle name="CashFlow" xfId="986" xr:uid="{00000000-0005-0000-0000-0000DA030000}"/>
    <cellStyle name="category" xfId="987" xr:uid="{00000000-0005-0000-0000-0000DB030000}"/>
    <cellStyle name="Category Name" xfId="988" xr:uid="{00000000-0005-0000-0000-0000DC030000}"/>
    <cellStyle name="center" xfId="989" xr:uid="{00000000-0005-0000-0000-0000DD030000}"/>
    <cellStyle name="Center Across" xfId="990" xr:uid="{00000000-0005-0000-0000-0000DE030000}"/>
    <cellStyle name="Centered Heading" xfId="991" xr:uid="{00000000-0005-0000-0000-0000DF030000}"/>
    <cellStyle name="Cents" xfId="992" xr:uid="{00000000-0005-0000-0000-0000E0030000}"/>
    <cellStyle name="Ch, Column Header" xfId="993" xr:uid="{00000000-0005-0000-0000-0000E1030000}"/>
    <cellStyle name="Changeable" xfId="994" xr:uid="{00000000-0005-0000-0000-0000E2030000}"/>
    <cellStyle name="Check" xfId="995" xr:uid="{00000000-0005-0000-0000-0000E3030000}"/>
    <cellStyle name="Check Cell" xfId="996" builtinId="23" customBuiltin="1"/>
    <cellStyle name="Clean" xfId="997" xr:uid="{00000000-0005-0000-0000-0000E5030000}"/>
    <cellStyle name="Client Name" xfId="998" xr:uid="{00000000-0005-0000-0000-0000E6030000}"/>
    <cellStyle name="Co. Names" xfId="999" xr:uid="{00000000-0005-0000-0000-0000E7030000}"/>
    <cellStyle name="Co. Names - Bold" xfId="1000" xr:uid="{00000000-0005-0000-0000-0000E8030000}"/>
    <cellStyle name="Co. Names_FS" xfId="1001" xr:uid="{00000000-0005-0000-0000-0000E9030000}"/>
    <cellStyle name="COL HEADINGS" xfId="1002" xr:uid="{00000000-0005-0000-0000-0000EA030000}"/>
    <cellStyle name="Colhead_left" xfId="1003" xr:uid="{00000000-0005-0000-0000-0000EB030000}"/>
    <cellStyle name="ColHeading" xfId="1004" xr:uid="{00000000-0005-0000-0000-0000EC030000}"/>
    <cellStyle name="colheadleft" xfId="1005" xr:uid="{00000000-0005-0000-0000-0000ED030000}"/>
    <cellStyle name="colheadright" xfId="1006" xr:uid="{00000000-0005-0000-0000-0000EE030000}"/>
    <cellStyle name="Collegamento ipertestuale_PLDT" xfId="1007" xr:uid="{00000000-0005-0000-0000-0000EF030000}"/>
    <cellStyle name="Column Heading" xfId="1008" xr:uid="{00000000-0005-0000-0000-0000F0030000}"/>
    <cellStyle name="Column Headings" xfId="1009" xr:uid="{00000000-0005-0000-0000-0000F1030000}"/>
    <cellStyle name="column1" xfId="1010" xr:uid="{00000000-0005-0000-0000-0000F2030000}"/>
    <cellStyle name="column1Big" xfId="1011" xr:uid="{00000000-0005-0000-0000-0000F3030000}"/>
    <cellStyle name="ColumnHeadings" xfId="1012" xr:uid="{00000000-0005-0000-0000-0000F4030000}"/>
    <cellStyle name="ColumnHeadings2" xfId="1013" xr:uid="{00000000-0005-0000-0000-0000F5030000}"/>
    <cellStyle name="coma" xfId="1014" xr:uid="{00000000-0005-0000-0000-0000F6030000}"/>
    <cellStyle name="comm" xfId="1015" xr:uid="{00000000-0005-0000-0000-0000F7030000}"/>
    <cellStyle name="Comma" xfId="1411" builtinId="3"/>
    <cellStyle name="Comma  - Style1" xfId="1016" xr:uid="{00000000-0005-0000-0000-0000F9030000}"/>
    <cellStyle name="Comma  - Style2" xfId="1017" xr:uid="{00000000-0005-0000-0000-0000FA030000}"/>
    <cellStyle name="Comma  - Style3" xfId="1018" xr:uid="{00000000-0005-0000-0000-0000FB030000}"/>
    <cellStyle name="Comma  - Style4" xfId="1019" xr:uid="{00000000-0005-0000-0000-0000FC030000}"/>
    <cellStyle name="Comma  - Style5" xfId="1020" xr:uid="{00000000-0005-0000-0000-0000FD030000}"/>
    <cellStyle name="Comma  - Style6" xfId="1021" xr:uid="{00000000-0005-0000-0000-0000FE030000}"/>
    <cellStyle name="Comma  - Style7" xfId="1022" xr:uid="{00000000-0005-0000-0000-0000FF030000}"/>
    <cellStyle name="Comma  - Style8" xfId="1023" xr:uid="{00000000-0005-0000-0000-000000040000}"/>
    <cellStyle name="Comma [0] Total" xfId="1024" xr:uid="{00000000-0005-0000-0000-000001040000}"/>
    <cellStyle name="Comma [00]" xfId="1025" xr:uid="{00000000-0005-0000-0000-000002040000}"/>
    <cellStyle name="Comma [1]" xfId="1026" xr:uid="{00000000-0005-0000-0000-000003040000}"/>
    <cellStyle name="Comma [1] Total" xfId="1027" xr:uid="{00000000-0005-0000-0000-000004040000}"/>
    <cellStyle name="Comma [1]_060114 BMarkingSummary_aj v3" xfId="1028" xr:uid="{00000000-0005-0000-0000-000005040000}"/>
    <cellStyle name="Comma [2]" xfId="1029" xr:uid="{00000000-0005-0000-0000-000006040000}"/>
    <cellStyle name="Comma [2] Total" xfId="1030" xr:uid="{00000000-0005-0000-0000-000007040000}"/>
    <cellStyle name="Comma [2]_BCE Model 1-8-07" xfId="1031" xr:uid="{00000000-0005-0000-0000-000008040000}"/>
    <cellStyle name="Comma [3]" xfId="1032" xr:uid="{00000000-0005-0000-0000-000009040000}"/>
    <cellStyle name="Comma 0" xfId="1033" xr:uid="{00000000-0005-0000-0000-00000A040000}"/>
    <cellStyle name="Comma 0*" xfId="1034" xr:uid="{00000000-0005-0000-0000-00000B040000}"/>
    <cellStyle name="Comma 0_!MiniCombo_v081(vclk)" xfId="1035" xr:uid="{00000000-0005-0000-0000-00000C040000}"/>
    <cellStyle name="Comma 2" xfId="1036" xr:uid="{00000000-0005-0000-0000-00000D040000}"/>
    <cellStyle name="Comma 2*" xfId="1037" xr:uid="{00000000-0005-0000-0000-00000E040000}"/>
    <cellStyle name="Comma 2_!MiniCombo_v081(vclk)" xfId="1038" xr:uid="{00000000-0005-0000-0000-00000F040000}"/>
    <cellStyle name="comma 3" xfId="1039" xr:uid="{00000000-0005-0000-0000-000010040000}"/>
    <cellStyle name="Comma 3*" xfId="1040" xr:uid="{00000000-0005-0000-0000-000011040000}"/>
    <cellStyle name="Comma Cents" xfId="1041" xr:uid="{00000000-0005-0000-0000-000012040000}"/>
    <cellStyle name="comma zerodec" xfId="1042" xr:uid="{00000000-0005-0000-0000-000013040000}"/>
    <cellStyle name="Comma*" xfId="1043" xr:uid="{00000000-0005-0000-0000-000014040000}"/>
    <cellStyle name="Comma, 1 dec" xfId="1044" xr:uid="{00000000-0005-0000-0000-000015040000}"/>
    <cellStyle name="Comma0" xfId="1045" xr:uid="{00000000-0005-0000-0000-000016040000}"/>
    <cellStyle name="Comma0 - Modelo1" xfId="1046" xr:uid="{00000000-0005-0000-0000-000017040000}"/>
    <cellStyle name="Comma0 - Style1" xfId="1047" xr:uid="{00000000-0005-0000-0000-000018040000}"/>
    <cellStyle name="comma0_BCE Model 1-8-07" xfId="1048" xr:uid="{00000000-0005-0000-0000-000019040000}"/>
    <cellStyle name="Comma1" xfId="1049" xr:uid="{00000000-0005-0000-0000-00001A040000}"/>
    <cellStyle name="Comma1 - Modelo2" xfId="1050" xr:uid="{00000000-0005-0000-0000-00001B040000}"/>
    <cellStyle name="Comma1 - Style2" xfId="1051" xr:uid="{00000000-0005-0000-0000-00001C040000}"/>
    <cellStyle name="Comma2" xfId="1052" xr:uid="{00000000-0005-0000-0000-00001D040000}"/>
    <cellStyle name="Comma3" xfId="1053" xr:uid="{00000000-0005-0000-0000-00001E040000}"/>
    <cellStyle name="CommaKM" xfId="1054" xr:uid="{00000000-0005-0000-0000-00001F040000}"/>
    <cellStyle name="Comma-Rounded" xfId="1055" xr:uid="{00000000-0005-0000-0000-000020040000}"/>
    <cellStyle name="commas" xfId="1056" xr:uid="{00000000-0005-0000-0000-000021040000}"/>
    <cellStyle name="Comment" xfId="1057" xr:uid="{00000000-0005-0000-0000-000022040000}"/>
    <cellStyle name="Company" xfId="1058" xr:uid="{00000000-0005-0000-0000-000023040000}"/>
    <cellStyle name="Company Name" xfId="1059" xr:uid="{00000000-0005-0000-0000-000024040000}"/>
    <cellStyle name="CompanyName" xfId="1060" xr:uid="{00000000-0005-0000-0000-000025040000}"/>
    <cellStyle name="Copied" xfId="1061" xr:uid="{00000000-0005-0000-0000-000026040000}"/>
    <cellStyle name="Cost" xfId="1062" xr:uid="{00000000-0005-0000-0000-000027040000}"/>
    <cellStyle name="Cover Date" xfId="1063" xr:uid="{00000000-0005-0000-0000-000028040000}"/>
    <cellStyle name="Cover Subtitle" xfId="1064" xr:uid="{00000000-0005-0000-0000-000029040000}"/>
    <cellStyle name="Cover Title" xfId="1065" xr:uid="{00000000-0005-0000-0000-00002A040000}"/>
    <cellStyle name="COVERAGE" xfId="1066" xr:uid="{00000000-0005-0000-0000-00002B040000}"/>
    <cellStyle name="cpmma" xfId="1067" xr:uid="{00000000-0005-0000-0000-00002C040000}"/>
    <cellStyle name="Cur" xfId="1068" xr:uid="{00000000-0005-0000-0000-00002D040000}"/>
    <cellStyle name="CurRatio" xfId="1069" xr:uid="{00000000-0005-0000-0000-00002E040000}"/>
    <cellStyle name="Currency ($)" xfId="1070" xr:uid="{00000000-0005-0000-0000-00002F040000}"/>
    <cellStyle name="Currency (£)" xfId="1071" xr:uid="{00000000-0005-0000-0000-000030040000}"/>
    <cellStyle name="Currency (€)" xfId="1072" xr:uid="{00000000-0005-0000-0000-000031040000}"/>
    <cellStyle name="Currency [0] Total" xfId="1073" xr:uid="{00000000-0005-0000-0000-000032040000}"/>
    <cellStyle name="Currency [00]" xfId="1074" xr:uid="{00000000-0005-0000-0000-000033040000}"/>
    <cellStyle name="Currency [1]" xfId="1075" xr:uid="{00000000-0005-0000-0000-000034040000}"/>
    <cellStyle name="Currency [1] Total" xfId="1076" xr:uid="{00000000-0005-0000-0000-000035040000}"/>
    <cellStyle name="Currency [1]_BCE Model 1-8-07" xfId="1077" xr:uid="{00000000-0005-0000-0000-000036040000}"/>
    <cellStyle name="Currency [2]" xfId="1078" xr:uid="{00000000-0005-0000-0000-000037040000}"/>
    <cellStyle name="Currency [2] Total" xfId="1079" xr:uid="{00000000-0005-0000-0000-000038040000}"/>
    <cellStyle name="Currency [2]_BCE Model 1-8-07" xfId="1080" xr:uid="{00000000-0005-0000-0000-000039040000}"/>
    <cellStyle name="Currency [3]" xfId="1081" xr:uid="{00000000-0005-0000-0000-00003A040000}"/>
    <cellStyle name="Currency [per_share]" xfId="1082" xr:uid="{00000000-0005-0000-0000-00003B040000}"/>
    <cellStyle name="Currency 0" xfId="1083" xr:uid="{00000000-0005-0000-0000-00003C040000}"/>
    <cellStyle name="Currency 0.0" xfId="1084" xr:uid="{00000000-0005-0000-0000-00003D040000}"/>
    <cellStyle name="Currency 0_060114 BMarkingSummary_aj v3" xfId="1085" xr:uid="{00000000-0005-0000-0000-00003E040000}"/>
    <cellStyle name="currency 1" xfId="1086" xr:uid="{00000000-0005-0000-0000-00003F040000}"/>
    <cellStyle name="Currency 2" xfId="1087" xr:uid="{00000000-0005-0000-0000-000040040000}"/>
    <cellStyle name="Currency 2 Total" xfId="1088" xr:uid="{00000000-0005-0000-0000-000041040000}"/>
    <cellStyle name="Currency 2*" xfId="1089" xr:uid="{00000000-0005-0000-0000-000042040000}"/>
    <cellStyle name="Currency 2_!MiniCombo_v081(vclk)" xfId="1090" xr:uid="{00000000-0005-0000-0000-000043040000}"/>
    <cellStyle name="Currency 3*" xfId="1091" xr:uid="{00000000-0005-0000-0000-000044040000}"/>
    <cellStyle name="Currency Input" xfId="1092" xr:uid="{00000000-0005-0000-0000-000045040000}"/>
    <cellStyle name="Currency Per Share" xfId="1093" xr:uid="{00000000-0005-0000-0000-000046040000}"/>
    <cellStyle name="Currency*" xfId="1094" xr:uid="{00000000-0005-0000-0000-000047040000}"/>
    <cellStyle name="Currency0" xfId="1095" xr:uid="{00000000-0005-0000-0000-000048040000}"/>
    <cellStyle name="Currency1" xfId="1096" xr:uid="{00000000-0005-0000-0000-000049040000}"/>
    <cellStyle name="Currency1Blue" xfId="1097" xr:uid="{00000000-0005-0000-0000-00004A040000}"/>
    <cellStyle name="Currency2" xfId="1098" xr:uid="{00000000-0005-0000-0000-00004B040000}"/>
    <cellStyle name="Currency3" xfId="1099" xr:uid="{00000000-0005-0000-0000-00004C040000}"/>
    <cellStyle name="Currency-Rounded" xfId="1100" xr:uid="{00000000-0005-0000-0000-00004D040000}"/>
    <cellStyle name="currencyt 0" xfId="1101" xr:uid="{00000000-0005-0000-0000-00004E040000}"/>
    <cellStyle name="Currsmall" xfId="1102" xr:uid="{00000000-0005-0000-0000-00004F040000}"/>
    <cellStyle name="d" xfId="1103" xr:uid="{00000000-0005-0000-0000-000050040000}"/>
    <cellStyle name="d_101306 CanWest Excel BAck up v14" xfId="1104" xr:uid="{00000000-0005-0000-0000-000051040000}"/>
    <cellStyle name="d_BCE Model 1-8-07" xfId="1105" xr:uid="{00000000-0005-0000-0000-000052040000}"/>
    <cellStyle name="d_Eutelsat and Capex Analysis" xfId="1106" xr:uid="{00000000-0005-0000-0000-000053040000}"/>
    <cellStyle name="d_Ford DCF 072101" xfId="1107" xr:uid="{00000000-0005-0000-0000-000054040000}"/>
    <cellStyle name="d_yield" xfId="1108" xr:uid="{00000000-0005-0000-0000-000055040000}"/>
    <cellStyle name="d_yield_101306 CanWest Excel BAck up v14" xfId="1109" xr:uid="{00000000-0005-0000-0000-000056040000}"/>
    <cellStyle name="d_yield_ILEC LBO" xfId="1110" xr:uid="{00000000-0005-0000-0000-000057040000}"/>
    <cellStyle name="d_yield_Sheet1" xfId="1111" xr:uid="{00000000-0005-0000-0000-000058040000}"/>
    <cellStyle name="Dash" xfId="1112" xr:uid="{00000000-0005-0000-0000-000059040000}"/>
    <cellStyle name="data" xfId="1113" xr:uid="{00000000-0005-0000-0000-00005A040000}"/>
    <cellStyle name="Data Link" xfId="1114" xr:uid="{00000000-0005-0000-0000-00005B040000}"/>
    <cellStyle name="data_FS" xfId="1115" xr:uid="{00000000-0005-0000-0000-00005C040000}"/>
    <cellStyle name="Date" xfId="1116" xr:uid="{00000000-0005-0000-0000-00005D040000}"/>
    <cellStyle name="Date (d/mm/yy)" xfId="1117" xr:uid="{00000000-0005-0000-0000-00005E040000}"/>
    <cellStyle name="Date (d-mm-yy)" xfId="1118" xr:uid="{00000000-0005-0000-0000-00005F040000}"/>
    <cellStyle name="Date (Full)" xfId="1119" xr:uid="{00000000-0005-0000-0000-000060040000}"/>
    <cellStyle name="Date [Abbreviated]" xfId="1120" xr:uid="{00000000-0005-0000-0000-000061040000}"/>
    <cellStyle name="Date [D-M-Y]" xfId="1121" xr:uid="{00000000-0005-0000-0000-000062040000}"/>
    <cellStyle name="Date [Long Europe]" xfId="1122" xr:uid="{00000000-0005-0000-0000-000063040000}"/>
    <cellStyle name="Date [Long U.S.]" xfId="1123" xr:uid="{00000000-0005-0000-0000-000064040000}"/>
    <cellStyle name="Date [M/D/Y]" xfId="1124" xr:uid="{00000000-0005-0000-0000-000065040000}"/>
    <cellStyle name="Date [M/Y]" xfId="1125" xr:uid="{00000000-0005-0000-0000-000066040000}"/>
    <cellStyle name="Date [mmm-yy]" xfId="1126" xr:uid="{00000000-0005-0000-0000-000067040000}"/>
    <cellStyle name="Date [M-Y]" xfId="1127" xr:uid="{00000000-0005-0000-0000-000068040000}"/>
    <cellStyle name="Date [Short Europe]" xfId="1128" xr:uid="{00000000-0005-0000-0000-000069040000}"/>
    <cellStyle name="Date [Short U.S.]" xfId="1129" xr:uid="{00000000-0005-0000-0000-00006A040000}"/>
    <cellStyle name="Date Aligned" xfId="1130" xr:uid="{00000000-0005-0000-0000-00006B040000}"/>
    <cellStyle name="Date Aligned*" xfId="1131" xr:uid="{00000000-0005-0000-0000-00006C040000}"/>
    <cellStyle name="Date Aligned_!MiniCombo_v081(vclk)" xfId="1132" xr:uid="{00000000-0005-0000-0000-00006D040000}"/>
    <cellStyle name="Date Day" xfId="1133" xr:uid="{00000000-0005-0000-0000-00006E040000}"/>
    <cellStyle name="Date m/d/yy" xfId="1134" xr:uid="{00000000-0005-0000-0000-00006F040000}"/>
    <cellStyle name="Date Short" xfId="1135" xr:uid="{00000000-0005-0000-0000-000070040000}"/>
    <cellStyle name="Date Year" xfId="1136" xr:uid="{00000000-0005-0000-0000-000071040000}"/>
    <cellStyle name="Date_060114 BMarkingSummary_aj v3" xfId="1137" xr:uid="{00000000-0005-0000-0000-000072040000}"/>
    <cellStyle name="Date1" xfId="1138" xr:uid="{00000000-0005-0000-0000-000073040000}"/>
    <cellStyle name="date2" xfId="1139" xr:uid="{00000000-0005-0000-0000-000074040000}"/>
    <cellStyle name="date3" xfId="1140" xr:uid="{00000000-0005-0000-0000-000075040000}"/>
    <cellStyle name="Dates" xfId="1141" xr:uid="{00000000-0005-0000-0000-000076040000}"/>
    <cellStyle name="DateYear" xfId="1142" xr:uid="{00000000-0005-0000-0000-000077040000}"/>
    <cellStyle name="DateYearEstimate" xfId="1143" xr:uid="{00000000-0005-0000-0000-000078040000}"/>
    <cellStyle name="DateYearWholeEstimate" xfId="1144" xr:uid="{00000000-0005-0000-0000-000079040000}"/>
    <cellStyle name="Days.0" xfId="1145" xr:uid="{00000000-0005-0000-0000-00007A040000}"/>
    <cellStyle name="Days.1" xfId="1146" xr:uid="{00000000-0005-0000-0000-00007B040000}"/>
    <cellStyle name="DblLineDollarAcct" xfId="1147" xr:uid="{00000000-0005-0000-0000-00007C040000}"/>
    <cellStyle name="DblLinePercent" xfId="1148" xr:uid="{00000000-0005-0000-0000-00007D040000}"/>
    <cellStyle name="ddate" xfId="1149" xr:uid="{00000000-0005-0000-0000-00007E040000}"/>
    <cellStyle name="Decimal" xfId="1150" xr:uid="{00000000-0005-0000-0000-00007F040000}"/>
    <cellStyle name="default" xfId="1151" xr:uid="{00000000-0005-0000-0000-000080040000}"/>
    <cellStyle name="Detail" xfId="1152" xr:uid="{00000000-0005-0000-0000-000081040000}"/>
    <cellStyle name="Deutschmark" xfId="1153" xr:uid="{00000000-0005-0000-0000-000082040000}"/>
    <cellStyle name="Dezimal__Utopia Index Index und Guidance (Deutsch)" xfId="1154" xr:uid="{00000000-0005-0000-0000-000083040000}"/>
    <cellStyle name="Dia" xfId="1155" xr:uid="{00000000-0005-0000-0000-000084040000}"/>
    <cellStyle name="DIANE" xfId="1156" xr:uid="{00000000-0005-0000-0000-000085040000}"/>
    <cellStyle name="dolar" xfId="1157" xr:uid="{00000000-0005-0000-0000-000086040000}"/>
    <cellStyle name="dolar whole" xfId="1158" xr:uid="{00000000-0005-0000-0000-000087040000}"/>
    <cellStyle name="dolar_ATT LBO Model 07-02-04v1" xfId="1159" xr:uid="{00000000-0005-0000-0000-000088040000}"/>
    <cellStyle name="Dollar" xfId="1160" xr:uid="{00000000-0005-0000-0000-000089040000}"/>
    <cellStyle name="Dollar - Style5" xfId="1161" xr:uid="{00000000-0005-0000-0000-00008A040000}"/>
    <cellStyle name="Dollar (Canadian)" xfId="1162" xr:uid="{00000000-0005-0000-0000-00008B040000}"/>
    <cellStyle name="Dollar (zero dec)" xfId="1163" xr:uid="{00000000-0005-0000-0000-00008C040000}"/>
    <cellStyle name="Dollar Whole" xfId="1164" xr:uid="{00000000-0005-0000-0000-00008D040000}"/>
    <cellStyle name="dollar_051129 DCF Summary" xfId="1165" xr:uid="{00000000-0005-0000-0000-00008E040000}"/>
    <cellStyle name="Dollar1" xfId="1166" xr:uid="{00000000-0005-0000-0000-00008F040000}"/>
    <cellStyle name="Dollar1Blue" xfId="1167" xr:uid="{00000000-0005-0000-0000-000090040000}"/>
    <cellStyle name="Dollar2" xfId="1168" xr:uid="{00000000-0005-0000-0000-000091040000}"/>
    <cellStyle name="DollarAccounting" xfId="1169" xr:uid="{00000000-0005-0000-0000-000092040000}"/>
    <cellStyle name="Dollars" xfId="1170" xr:uid="{00000000-0005-0000-0000-000093040000}"/>
    <cellStyle name="DollarWhole" xfId="1171" xr:uid="{00000000-0005-0000-0000-000094040000}"/>
    <cellStyle name="Doller" xfId="1172" xr:uid="{00000000-0005-0000-0000-000095040000}"/>
    <cellStyle name="Dotted Line" xfId="1174" xr:uid="{00000000-0005-0000-0000-000096040000}"/>
    <cellStyle name="Double Accounting" xfId="1175" xr:uid="{00000000-0005-0000-0000-000097040000}"/>
    <cellStyle name="Double Underline" xfId="1176" xr:uid="{00000000-0005-0000-0000-000098040000}"/>
    <cellStyle name="Download" xfId="1177" xr:uid="{00000000-0005-0000-0000-000099040000}"/>
    <cellStyle name="dp*NumberGeneral" xfId="1178" xr:uid="{00000000-0005-0000-0000-00009A040000}"/>
    <cellStyle name="Driver" xfId="1179" xr:uid="{00000000-0005-0000-0000-00009B040000}"/>
    <cellStyle name="Encabez1" xfId="1180" xr:uid="{00000000-0005-0000-0000-00009C040000}"/>
    <cellStyle name="Encabez2" xfId="1181" xr:uid="{00000000-0005-0000-0000-00009D040000}"/>
    <cellStyle name="Enter Currency (0)" xfId="1182" xr:uid="{00000000-0005-0000-0000-00009E040000}"/>
    <cellStyle name="Enter Currency (2)" xfId="1183" xr:uid="{00000000-0005-0000-0000-00009F040000}"/>
    <cellStyle name="Enter Units (0)" xfId="1184" xr:uid="{00000000-0005-0000-0000-0000A0040000}"/>
    <cellStyle name="Enter Units (1)" xfId="1185" xr:uid="{00000000-0005-0000-0000-0000A1040000}"/>
    <cellStyle name="Enter Units (2)" xfId="1186" xr:uid="{00000000-0005-0000-0000-0000A2040000}"/>
    <cellStyle name="Entered" xfId="1187" xr:uid="{00000000-0005-0000-0000-0000A3040000}"/>
    <cellStyle name="Entries" xfId="1188" xr:uid="{00000000-0005-0000-0000-0000A4040000}"/>
    <cellStyle name="eps" xfId="1189" xr:uid="{00000000-0005-0000-0000-0000A5040000}"/>
    <cellStyle name="eps$" xfId="1190" xr:uid="{00000000-0005-0000-0000-0000A6040000}"/>
    <cellStyle name="eps$A" xfId="1191" xr:uid="{00000000-0005-0000-0000-0000A7040000}"/>
    <cellStyle name="eps$E" xfId="1192" xr:uid="{00000000-0005-0000-0000-0000A8040000}"/>
    <cellStyle name="eps_101306 CanWest Excel BAck up v14" xfId="1193" xr:uid="{00000000-0005-0000-0000-0000A9040000}"/>
    <cellStyle name="epsA" xfId="1194" xr:uid="{00000000-0005-0000-0000-0000AA040000}"/>
    <cellStyle name="EPSActual" xfId="1195" xr:uid="{00000000-0005-0000-0000-0000AB040000}"/>
    <cellStyle name="epsE" xfId="1196" xr:uid="{00000000-0005-0000-0000-0000AC040000}"/>
    <cellStyle name="EPSEstimate" xfId="1197" xr:uid="{00000000-0005-0000-0000-0000AD040000}"/>
    <cellStyle name="Est - $" xfId="1198" xr:uid="{00000000-0005-0000-0000-0000AE040000}"/>
    <cellStyle name="Est - %" xfId="1199" xr:uid="{00000000-0005-0000-0000-0000AF040000}"/>
    <cellStyle name="Est 0,000.0" xfId="1200" xr:uid="{00000000-0005-0000-0000-0000B0040000}"/>
    <cellStyle name="Estimate" xfId="1201" xr:uid="{00000000-0005-0000-0000-0000B1040000}"/>
    <cellStyle name="Euro" xfId="1202" xr:uid="{00000000-0005-0000-0000-0000B2040000}"/>
    <cellStyle name="Euro-" xfId="1203" xr:uid="{00000000-0005-0000-0000-0000B3040000}"/>
    <cellStyle name="Euro_Ch06_Pics" xfId="1204" xr:uid="{00000000-0005-0000-0000-0000B4040000}"/>
    <cellStyle name="Explanatory Text" xfId="1205" builtinId="53" customBuiltin="1"/>
    <cellStyle name="External File Cells" xfId="1206" xr:uid="{00000000-0005-0000-0000-0000B6040000}"/>
    <cellStyle name="EY0dp" xfId="1207" xr:uid="{00000000-0005-0000-0000-0000B7040000}"/>
    <cellStyle name="F2" xfId="1208" xr:uid="{00000000-0005-0000-0000-0000B8040000}"/>
    <cellStyle name="F3" xfId="1209" xr:uid="{00000000-0005-0000-0000-0000B9040000}"/>
    <cellStyle name="F4" xfId="1210" xr:uid="{00000000-0005-0000-0000-0000BA040000}"/>
    <cellStyle name="F5" xfId="1211" xr:uid="{00000000-0005-0000-0000-0000BB040000}"/>
    <cellStyle name="F6" xfId="1212" xr:uid="{00000000-0005-0000-0000-0000BC040000}"/>
    <cellStyle name="F7" xfId="1213" xr:uid="{00000000-0005-0000-0000-0000BD040000}"/>
    <cellStyle name="F8" xfId="1214" xr:uid="{00000000-0005-0000-0000-0000BE040000}"/>
    <cellStyle name="FF_EURO" xfId="1215" xr:uid="{00000000-0005-0000-0000-0000BF040000}"/>
    <cellStyle name="FieldName" xfId="1216" xr:uid="{00000000-0005-0000-0000-0000C0040000}"/>
    <cellStyle name="Fijo" xfId="1217" xr:uid="{00000000-0005-0000-0000-0000C1040000}"/>
    <cellStyle name="Finan?ní0" xfId="1218" xr:uid="{00000000-0005-0000-0000-0000C2040000}"/>
    <cellStyle name="Financiero" xfId="1219" xr:uid="{00000000-0005-0000-0000-0000C3040000}"/>
    <cellStyle name="Fixed" xfId="1220" xr:uid="{00000000-0005-0000-0000-0000C4040000}"/>
    <cellStyle name="Fixed [0]" xfId="1221" xr:uid="{00000000-0005-0000-0000-0000C5040000}"/>
    <cellStyle name="Fixed0" xfId="1222" xr:uid="{00000000-0005-0000-0000-0000C6040000}"/>
    <cellStyle name="Fixlong" xfId="1223" xr:uid="{00000000-0005-0000-0000-0000C7040000}"/>
    <cellStyle name="Footer SBILogo1" xfId="1224" xr:uid="{00000000-0005-0000-0000-0000C8040000}"/>
    <cellStyle name="Footer SBILogo2" xfId="1225" xr:uid="{00000000-0005-0000-0000-0000C9040000}"/>
    <cellStyle name="Footnote" xfId="1226" xr:uid="{00000000-0005-0000-0000-0000CA040000}"/>
    <cellStyle name="Footnote Reference" xfId="1227" xr:uid="{00000000-0005-0000-0000-0000CB040000}"/>
    <cellStyle name="Footnote_% Change" xfId="1228" xr:uid="{00000000-0005-0000-0000-0000CC040000}"/>
    <cellStyle name="Footnotes" xfId="1229" xr:uid="{00000000-0005-0000-0000-0000CD040000}"/>
    <cellStyle name="Forecast Cells" xfId="1230" xr:uid="{00000000-0005-0000-0000-0000CE040000}"/>
    <cellStyle name="Format ($)" xfId="1231" xr:uid="{00000000-0005-0000-0000-0000CF040000}"/>
    <cellStyle name="Format (no $ no underline)" xfId="1232" xr:uid="{00000000-0005-0000-0000-0000D0040000}"/>
    <cellStyle name="Format (no $ underline)" xfId="1233" xr:uid="{00000000-0005-0000-0000-0000D1040000}"/>
    <cellStyle name="Format (no $)" xfId="1234" xr:uid="{00000000-0005-0000-0000-0000D2040000}"/>
    <cellStyle name="Format underline (no $)" xfId="1235" xr:uid="{00000000-0005-0000-0000-0000D3040000}"/>
    <cellStyle name="Formula" xfId="1236" xr:uid="{00000000-0005-0000-0000-0000D4040000}"/>
    <cellStyle name="fourdecplace" xfId="1237" xr:uid="{00000000-0005-0000-0000-0000D5040000}"/>
    <cellStyle name="Fraction" xfId="1238" xr:uid="{00000000-0005-0000-0000-0000D6040000}"/>
    <cellStyle name="Fraction ($)" xfId="1239" xr:uid="{00000000-0005-0000-0000-0000D7040000}"/>
    <cellStyle name="Fraction [8]" xfId="1240" xr:uid="{00000000-0005-0000-0000-0000D8040000}"/>
    <cellStyle name="Fraction [Bl]" xfId="1241" xr:uid="{00000000-0005-0000-0000-0000D9040000}"/>
    <cellStyle name="French Francs" xfId="1242" xr:uid="{00000000-0005-0000-0000-0000DA040000}"/>
    <cellStyle name="fy_eps$" xfId="1243" xr:uid="{00000000-0005-0000-0000-0000DB040000}"/>
    <cellStyle name="g_rate" xfId="1244" xr:uid="{00000000-0005-0000-0000-0000DC040000}"/>
    <cellStyle name="g_rate_101306 CanWest Excel BAck up v14" xfId="1245" xr:uid="{00000000-0005-0000-0000-0000DD040000}"/>
    <cellStyle name="g_rate_ILEC LBO" xfId="1246" xr:uid="{00000000-0005-0000-0000-0000DE040000}"/>
    <cellStyle name="G02 Table Text" xfId="1247" xr:uid="{00000000-0005-0000-0000-0000DF040000}"/>
    <cellStyle name="G04_Main head" xfId="1248" xr:uid="{00000000-0005-0000-0000-0000E0040000}"/>
    <cellStyle name="G05 Tab Head Bold" xfId="1249" xr:uid="{00000000-0005-0000-0000-0000E1040000}"/>
    <cellStyle name="G05 Tab Head Light" xfId="1250" xr:uid="{00000000-0005-0000-0000-0000E2040000}"/>
    <cellStyle name="G1_1999 figures" xfId="1251" xr:uid="{00000000-0005-0000-0000-0000E3040000}"/>
    <cellStyle name="General" xfId="1252" xr:uid="{00000000-0005-0000-0000-0000E4040000}"/>
    <cellStyle name="General [C]" xfId="1253" xr:uid="{00000000-0005-0000-0000-0000E5040000}"/>
    <cellStyle name="General [R]" xfId="1254" xr:uid="{00000000-0005-0000-0000-0000E6040000}"/>
    <cellStyle name="General_060114 BMarkingSummary_aj v3" xfId="1255" xr:uid="{00000000-0005-0000-0000-0000E7040000}"/>
    <cellStyle name="Good" xfId="1256" builtinId="26" customBuiltin="1"/>
    <cellStyle name="Grand" xfId="1257" xr:uid="{00000000-0005-0000-0000-0000E9040000}"/>
    <cellStyle name="Grand Total" xfId="1258" xr:uid="{00000000-0005-0000-0000-0000EA040000}"/>
    <cellStyle name="Green" xfId="1259" xr:uid="{00000000-0005-0000-0000-0000EB040000}"/>
    <cellStyle name="Grey" xfId="1260" xr:uid="{00000000-0005-0000-0000-0000EC040000}"/>
    <cellStyle name="GROSS" xfId="1261" xr:uid="{00000000-0005-0000-0000-0000ED040000}"/>
    <cellStyle name="Group Headings" xfId="1262" xr:uid="{00000000-0005-0000-0000-0000EE040000}"/>
    <cellStyle name="growth" xfId="1263" xr:uid="{00000000-0005-0000-0000-0000EF040000}"/>
    <cellStyle name="Growth%" xfId="1264" xr:uid="{00000000-0005-0000-0000-0000F0040000}"/>
    <cellStyle name="GrowthLarge" xfId="1265" xr:uid="{00000000-0005-0000-0000-0000F1040000}"/>
    <cellStyle name="GrowthRate" xfId="1266" xr:uid="{00000000-0005-0000-0000-0000F2040000}"/>
    <cellStyle name="GrowthSeq" xfId="1267" xr:uid="{00000000-0005-0000-0000-0000F3040000}"/>
    <cellStyle name="GrowthSmall" xfId="1268" xr:uid="{00000000-0005-0000-0000-0000F4040000}"/>
    <cellStyle name="GS Table Header" xfId="1269" xr:uid="{00000000-0005-0000-0000-0000F5040000}"/>
    <cellStyle name="H 2" xfId="1270" xr:uid="{00000000-0005-0000-0000-0000F6040000}"/>
    <cellStyle name="H_1998_col_head" xfId="1271" xr:uid="{00000000-0005-0000-0000-0000F7040000}"/>
    <cellStyle name="H_1999_col_head" xfId="1272" xr:uid="{00000000-0005-0000-0000-0000F8040000}"/>
    <cellStyle name="H1_1998 figures" xfId="1273" xr:uid="{00000000-0005-0000-0000-0000F9040000}"/>
    <cellStyle name="hard no" xfId="1274" xr:uid="{00000000-0005-0000-0000-0000FA040000}"/>
    <cellStyle name="hard no." xfId="1275" xr:uid="{00000000-0005-0000-0000-0000FB040000}"/>
    <cellStyle name="Hard Percent" xfId="1276" xr:uid="{00000000-0005-0000-0000-0000FC040000}"/>
    <cellStyle name="hardno" xfId="1277" xr:uid="{00000000-0005-0000-0000-0000FD040000}"/>
    <cellStyle name="head1" xfId="1278" xr:uid="{00000000-0005-0000-0000-0000FE040000}"/>
    <cellStyle name="Head12" xfId="1279" xr:uid="{00000000-0005-0000-0000-0000FF040000}"/>
    <cellStyle name="head2" xfId="1280" xr:uid="{00000000-0005-0000-0000-000000050000}"/>
    <cellStyle name="Header" xfId="1281" xr:uid="{00000000-0005-0000-0000-000001050000}"/>
    <cellStyle name="Header Draft Stamp" xfId="1282" xr:uid="{00000000-0005-0000-0000-000002050000}"/>
    <cellStyle name="Header_% Change" xfId="1283" xr:uid="{00000000-0005-0000-0000-000003050000}"/>
    <cellStyle name="Header1" xfId="1284" xr:uid="{00000000-0005-0000-0000-000004050000}"/>
    <cellStyle name="Header2" xfId="1285" xr:uid="{00000000-0005-0000-0000-000005050000}"/>
    <cellStyle name="headers" xfId="1286" xr:uid="{00000000-0005-0000-0000-000006050000}"/>
    <cellStyle name="Headin - Style6" xfId="1287" xr:uid="{00000000-0005-0000-0000-000007050000}"/>
    <cellStyle name="heading" xfId="1288" xr:uid="{00000000-0005-0000-0000-000008050000}"/>
    <cellStyle name="Heading 1" xfId="1289" builtinId="16" customBuiltin="1"/>
    <cellStyle name="Heading 1 Above" xfId="1290" xr:uid="{00000000-0005-0000-0000-00000A050000}"/>
    <cellStyle name="Heading 1+" xfId="1291" xr:uid="{00000000-0005-0000-0000-00000B050000}"/>
    <cellStyle name="Heading 2" xfId="1292" builtinId="17" customBuiltin="1"/>
    <cellStyle name="Heading 2 Below" xfId="1293" xr:uid="{00000000-0005-0000-0000-00000D050000}"/>
    <cellStyle name="Heading 3" xfId="1294" builtinId="18" customBuiltin="1"/>
    <cellStyle name="Heading 4" xfId="1295" builtinId="19" customBuiltin="1"/>
    <cellStyle name="Input" xfId="1296" builtinId="20" customBuiltin="1"/>
    <cellStyle name="Item Descriptions" xfId="1297" xr:uid="{00000000-0005-0000-0000-000011050000}"/>
    <cellStyle name="Item Descriptions - Bold" xfId="1298" xr:uid="{00000000-0005-0000-0000-000012050000}"/>
    <cellStyle name="Lable8Left" xfId="1299" xr:uid="{00000000-0005-0000-0000-000013050000}"/>
    <cellStyle name="Line" xfId="1300" xr:uid="{00000000-0005-0000-0000-000014050000}"/>
    <cellStyle name="Linked Cell" xfId="1301" builtinId="24" customBuiltin="1"/>
    <cellStyle name="Magic" xfId="1302" xr:uid="{00000000-0005-0000-0000-000016050000}"/>
    <cellStyle name="mult" xfId="1303" xr:uid="{00000000-0005-0000-0000-000017050000}"/>
    <cellStyle name="Multiple" xfId="1304" xr:uid="{00000000-0005-0000-0000-000018050000}"/>
    <cellStyle name="Multiple [0]" xfId="1305" xr:uid="{00000000-0005-0000-0000-000019050000}"/>
    <cellStyle name="Multiple [1]" xfId="1306" xr:uid="{00000000-0005-0000-0000-00001A050000}"/>
    <cellStyle name="Multiple_2 PICS v4.3 (Comps, PT)" xfId="1307" xr:uid="{00000000-0005-0000-0000-00001B050000}"/>
    <cellStyle name="Neutral" xfId="1308" builtinId="28" customBuiltin="1"/>
    <cellStyle name="Normal" xfId="0" builtinId="0"/>
    <cellStyle name="Normal - Style1" xfId="1309" xr:uid="{00000000-0005-0000-0000-00001E050000}"/>
    <cellStyle name="Normal [2]" xfId="1310" xr:uid="{00000000-0005-0000-0000-00001F050000}"/>
    <cellStyle name="Normal 2" xfId="1311" xr:uid="{00000000-0005-0000-0000-000020050000}"/>
    <cellStyle name="Normal 2 2" xfId="1312" xr:uid="{00000000-0005-0000-0000-000021050000}"/>
    <cellStyle name="Normal_4" xfId="1313" xr:uid="{00000000-0005-0000-0000-000022050000}"/>
    <cellStyle name="Normal_Ch01 Pics v2.2" xfId="1314" xr:uid="{00000000-0005-0000-0000-000023050000}"/>
    <cellStyle name="Normal_Financials" xfId="1315" xr:uid="{00000000-0005-0000-0000-000024050000}"/>
    <cellStyle name="Note" xfId="1316" builtinId="10" customBuiltin="1"/>
    <cellStyle name="Num1" xfId="1317" xr:uid="{00000000-0005-0000-0000-000026050000}"/>
    <cellStyle name="Num1Blue" xfId="1318" xr:uid="{00000000-0005-0000-0000-000027050000}"/>
    <cellStyle name="num1Style" xfId="1319" xr:uid="{00000000-0005-0000-0000-000028050000}"/>
    <cellStyle name="Num2" xfId="1320" xr:uid="{00000000-0005-0000-0000-000029050000}"/>
    <cellStyle name="num4Style" xfId="1321" xr:uid="{00000000-0005-0000-0000-00002A050000}"/>
    <cellStyle name="Numbers" xfId="1322" xr:uid="{00000000-0005-0000-0000-00002B050000}"/>
    <cellStyle name="Numbers - Bold" xfId="1323" xr:uid="{00000000-0005-0000-0000-00002C050000}"/>
    <cellStyle name="Numbers - Bold - Italic" xfId="1324" xr:uid="{00000000-0005-0000-0000-00002D050000}"/>
    <cellStyle name="Numbers - Bold_WACC2" xfId="1325" xr:uid="{00000000-0005-0000-0000-00002E050000}"/>
    <cellStyle name="Numbers - Large" xfId="1326" xr:uid="{00000000-0005-0000-0000-00002F050000}"/>
    <cellStyle name="Numbers_Comps" xfId="1327" xr:uid="{00000000-0005-0000-0000-000030050000}"/>
    <cellStyle name="Output" xfId="1328" builtinId="21" customBuiltin="1"/>
    <cellStyle name="Page Heading Large" xfId="1329" xr:uid="{00000000-0005-0000-0000-000032050000}"/>
    <cellStyle name="Page Heading Small" xfId="1330" xr:uid="{00000000-0005-0000-0000-000033050000}"/>
    <cellStyle name="Page Number" xfId="1331" xr:uid="{00000000-0005-0000-0000-000034050000}"/>
    <cellStyle name="pb_table_format_bottomonly" xfId="1332" xr:uid="{00000000-0005-0000-0000-000035050000}"/>
    <cellStyle name="pct_sub" xfId="1333" xr:uid="{00000000-0005-0000-0000-000036050000}"/>
    <cellStyle name="Pctg" xfId="1334" xr:uid="{00000000-0005-0000-0000-000037050000}"/>
    <cellStyle name="Percent" xfId="1335" builtinId="5"/>
    <cellStyle name="Percent [0]" xfId="1336" xr:uid="{00000000-0005-0000-0000-000039050000}"/>
    <cellStyle name="Percent [1]" xfId="1337" xr:uid="{00000000-0005-0000-0000-00003A050000}"/>
    <cellStyle name="Percent Hard" xfId="1338" xr:uid="{00000000-0005-0000-0000-00003B050000}"/>
    <cellStyle name="Percent1" xfId="1339" xr:uid="{00000000-0005-0000-0000-00003C050000}"/>
    <cellStyle name="Percent1Blue" xfId="1340" xr:uid="{00000000-0005-0000-0000-00003D050000}"/>
    <cellStyle name="Percent2" xfId="1341" xr:uid="{00000000-0005-0000-0000-00003E050000}"/>
    <cellStyle name="Percent2Blue" xfId="1342" xr:uid="{00000000-0005-0000-0000-00003F050000}"/>
    <cellStyle name="Shaded" xfId="1343" xr:uid="{00000000-0005-0000-0000-000040050000}"/>
    <cellStyle name="Single Accounting" xfId="1344" xr:uid="{00000000-0005-0000-0000-000041050000}"/>
    <cellStyle name="Style 21" xfId="1345" xr:uid="{00000000-0005-0000-0000-000042050000}"/>
    <cellStyle name="Style 22" xfId="1346" xr:uid="{00000000-0005-0000-0000-000043050000}"/>
    <cellStyle name="Style 23" xfId="1347" xr:uid="{00000000-0005-0000-0000-000044050000}"/>
    <cellStyle name="Style 24" xfId="1348" xr:uid="{00000000-0005-0000-0000-000045050000}"/>
    <cellStyle name="Style 25" xfId="1349" xr:uid="{00000000-0005-0000-0000-000046050000}"/>
    <cellStyle name="Style 26" xfId="1350" xr:uid="{00000000-0005-0000-0000-000047050000}"/>
    <cellStyle name="Style 27" xfId="1351" xr:uid="{00000000-0005-0000-0000-000048050000}"/>
    <cellStyle name="Style 28" xfId="1352" xr:uid="{00000000-0005-0000-0000-000049050000}"/>
    <cellStyle name="Style 29" xfId="1353" xr:uid="{00000000-0005-0000-0000-00004A050000}"/>
    <cellStyle name="Style 30" xfId="1354" xr:uid="{00000000-0005-0000-0000-00004B050000}"/>
    <cellStyle name="Style 31" xfId="1355" xr:uid="{00000000-0005-0000-0000-00004C050000}"/>
    <cellStyle name="Style 32" xfId="1356" xr:uid="{00000000-0005-0000-0000-00004D050000}"/>
    <cellStyle name="Style 33" xfId="1357" xr:uid="{00000000-0005-0000-0000-00004E050000}"/>
    <cellStyle name="Style 34" xfId="1358" xr:uid="{00000000-0005-0000-0000-00004F050000}"/>
    <cellStyle name="Style 35" xfId="1359" xr:uid="{00000000-0005-0000-0000-000050050000}"/>
    <cellStyle name="Style 36" xfId="1360" xr:uid="{00000000-0005-0000-0000-000051050000}"/>
    <cellStyle name="Style 37" xfId="1361" xr:uid="{00000000-0005-0000-0000-000052050000}"/>
    <cellStyle name="Style 38" xfId="1362" xr:uid="{00000000-0005-0000-0000-000053050000}"/>
    <cellStyle name="Style 39" xfId="1363" xr:uid="{00000000-0005-0000-0000-000054050000}"/>
    <cellStyle name="Style 40" xfId="1364" xr:uid="{00000000-0005-0000-0000-000055050000}"/>
    <cellStyle name="Style 41" xfId="1365" xr:uid="{00000000-0005-0000-0000-000056050000}"/>
    <cellStyle name="Style 42" xfId="1366" xr:uid="{00000000-0005-0000-0000-000057050000}"/>
    <cellStyle name="Style 43" xfId="1367" xr:uid="{00000000-0005-0000-0000-000058050000}"/>
    <cellStyle name="Style 44" xfId="1368" xr:uid="{00000000-0005-0000-0000-000059050000}"/>
    <cellStyle name="Style 45" xfId="1369" xr:uid="{00000000-0005-0000-0000-00005A050000}"/>
    <cellStyle name="Style 46" xfId="1370" xr:uid="{00000000-0005-0000-0000-00005B050000}"/>
    <cellStyle name="Style 47" xfId="1371" xr:uid="{00000000-0005-0000-0000-00005C050000}"/>
    <cellStyle name="Style 70" xfId="1372" xr:uid="{00000000-0005-0000-0000-00005D050000}"/>
    <cellStyle name="Style 71" xfId="1373" xr:uid="{00000000-0005-0000-0000-00005E050000}"/>
    <cellStyle name="Style 79" xfId="1374" xr:uid="{00000000-0005-0000-0000-00005F050000}"/>
    <cellStyle name="Style 80" xfId="1375" xr:uid="{00000000-0005-0000-0000-000060050000}"/>
    <cellStyle name="Style 85" xfId="1376" xr:uid="{00000000-0005-0000-0000-000061050000}"/>
    <cellStyle name="Style 86" xfId="1377" xr:uid="{00000000-0005-0000-0000-000062050000}"/>
    <cellStyle name="Style 91" xfId="1378" xr:uid="{00000000-0005-0000-0000-000063050000}"/>
    <cellStyle name="Style 92" xfId="1379" xr:uid="{00000000-0005-0000-0000-000064050000}"/>
    <cellStyle name="Table Col Head" xfId="1380" xr:uid="{00000000-0005-0000-0000-000065050000}"/>
    <cellStyle name="Table Head" xfId="1381" xr:uid="{00000000-0005-0000-0000-000066050000}"/>
    <cellStyle name="Table Head Aligned" xfId="1382" xr:uid="{00000000-0005-0000-0000-000067050000}"/>
    <cellStyle name="Table Head Blue" xfId="1383" xr:uid="{00000000-0005-0000-0000-000068050000}"/>
    <cellStyle name="Table Head Green" xfId="1384" xr:uid="{00000000-0005-0000-0000-000069050000}"/>
    <cellStyle name="Table Sub Head" xfId="1385" xr:uid="{00000000-0005-0000-0000-00006A050000}"/>
    <cellStyle name="Table Title" xfId="1386" xr:uid="{00000000-0005-0000-0000-00006B050000}"/>
    <cellStyle name="Table Units" xfId="1387" xr:uid="{00000000-0005-0000-0000-00006C050000}"/>
    <cellStyle name="TableBody" xfId="1388" xr:uid="{00000000-0005-0000-0000-00006D050000}"/>
    <cellStyle name="TableBodyR" xfId="1389" xr:uid="{00000000-0005-0000-0000-00006E050000}"/>
    <cellStyle name="TableColHeads" xfId="1390" xr:uid="{00000000-0005-0000-0000-00006F050000}"/>
    <cellStyle name="TableHead" xfId="1391" xr:uid="{00000000-0005-0000-0000-000070050000}"/>
    <cellStyle name="Times 10" xfId="1392" xr:uid="{00000000-0005-0000-0000-000071050000}"/>
    <cellStyle name="Times 12" xfId="1393" xr:uid="{00000000-0005-0000-0000-000072050000}"/>
    <cellStyle name="Title" xfId="1394" builtinId="15" customBuiltin="1"/>
    <cellStyle name="Title - PROJECT" xfId="1395" xr:uid="{00000000-0005-0000-0000-000074050000}"/>
    <cellStyle name="Title - Underline" xfId="1396" xr:uid="{00000000-0005-0000-0000-000075050000}"/>
    <cellStyle name="title1" xfId="1397" xr:uid="{00000000-0005-0000-0000-000076050000}"/>
    <cellStyle name="Title10" xfId="1398" xr:uid="{00000000-0005-0000-0000-000077050000}"/>
    <cellStyle name="Title2" xfId="1399" xr:uid="{00000000-0005-0000-0000-000078050000}"/>
    <cellStyle name="Title8" xfId="1400" xr:uid="{00000000-0005-0000-0000-000079050000}"/>
    <cellStyle name="Title8Left" xfId="1401" xr:uid="{00000000-0005-0000-0000-00007A050000}"/>
    <cellStyle name="Titles - Col. Headings" xfId="1402" xr:uid="{00000000-0005-0000-0000-00007B050000}"/>
    <cellStyle name="Titles - Other" xfId="1403" xr:uid="{00000000-0005-0000-0000-00007C050000}"/>
    <cellStyle name="Total" xfId="1404" builtinId="25" customBuiltin="1"/>
    <cellStyle name="ubordinated Debt" xfId="1405" xr:uid="{00000000-0005-0000-0000-00007E050000}"/>
    <cellStyle name="Warning Text" xfId="1406" builtinId="11" customBuiltin="1"/>
    <cellStyle name="X" xfId="1407" xr:uid="{00000000-0005-0000-0000-000080050000}"/>
    <cellStyle name="X - None" xfId="1408" xr:uid="{00000000-0005-0000-0000-000081050000}"/>
    <cellStyle name="Year" xfId="1409" xr:uid="{00000000-0005-0000-0000-000082050000}"/>
    <cellStyle name="Yen" xfId="1410" xr:uid="{00000000-0005-0000-0000-000083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osh\Documents\Book\Financial%20Model\LBO%20Analysis\Documents%20and%20Settings\cbryant2\Local%20Settings\Temp\Documents%20and%20Settings\cbryant2\My%20Documents\Platform%20Acq%20Model%20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YHOO-Valu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EUMAMI\Templates\COMPANY\FINALCA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osh\Documents\Book\Financial%20Model\LBO%20Analysis\Consumer%20Products\Company\Reckitt%20Benckiser\Project%20Bush%202002\lbocases\model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osh\Downloads\Merger%20Model%20for%20Chapter%207%20v.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lassshare\Valuation%20Training\Templates\acq%20comps%20key%20HSY%20v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osh\Documents\Book\Financial%20Model\LBO%20Analysis\Documents%20and%20Settings\cbryant2\Local%20Settings\Temp\Documents%20and%20Settings\cbryant2\My%20Documents\FLM%20Model%20Revis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osh\Documents\Book\Financial%20Model\LBO%20Analysis\Documents%20and%20Settings\cbryant2\Local%20Settings\Temp\TREAS\GABE\chase%20model%20templates\Cashflo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osh\Documents\Book\Financial%20Model\LBO%20Analysis\Documents%20and%20Settings\Joshua%20Pearl\Desktop\Consolidate%20v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osh\Documents\1-IB%202\Chapter%207%20-%20Merger%20Analysis\HUN-ROC-1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Berkshire_Shaw"/>
      <sheetName val="Masco_Milgard"/>
      <sheetName val="Mohawk_Daltile"/>
      <sheetName val="Masonite-KKR"/>
      <sheetName val="Berkshire_Benjamin Moore"/>
      <sheetName val="BC Partners_Sanitec"/>
      <sheetName val="M&amp;A Comps Output"/>
      <sheetName val="Mohawk_Unilin"/>
      <sheetName val="Investcorp_AMI"/>
      <sheetName val="CI_MW Manuf"/>
      <sheetName val="THL - Nortek"/>
      <sheetName val="JWChilds_Maax"/>
      <sheetName val="Caxton_Nortek"/>
      <sheetName val="Kenner_Atrium"/>
      <sheetName val="Kelso_Nortek"/>
      <sheetName val="Instructions - Pls Read"/>
      <sheetName val="Analyst-Assoc. Ref"/>
      <sheetName val="Template"/>
      <sheetName val="Hanson_Jannock"/>
      <sheetName val="Onex_American Bldg"/>
      <sheetName val="Atrium_Heat"/>
      <sheetName val="Fremont_Tapco"/>
      <sheetName val="Domco_Tarkett"/>
      <sheetName val="Holophane_National"/>
      <sheetName val="Glynwed_Ipex"/>
      <sheetName val="Masco_Mills Pride"/>
      <sheetName val="Carlyle_Panolam"/>
      <sheetName val="Hart_Tomkins"/>
      <sheetName val="Odyssey_Dayton"/>
      <sheetName val="Magnatrax_Jannock"/>
      <sheetName val="Heico_Robertson"/>
      <sheetName val="Kennar_Therma Tru"/>
      <sheetName val="BPB_Celotex"/>
      <sheetName val="Berkshire_Justin"/>
      <sheetName val="HSBC Private Equity_Caradon"/>
      <sheetName val="Berkshire_Johns Manville"/>
      <sheetName val="Decorative_Perstorp"/>
      <sheetName val="Atrium_Ellison"/>
      <sheetName val="Naiglan_Anglian"/>
      <sheetName val="Wolseley_Westburne"/>
      <sheetName val="Berkshire Hathaway_Mitek"/>
      <sheetName val="Premdor_Masonite"/>
      <sheetName val="Royal Group_Marley"/>
      <sheetName val="Wind Point_Ames True"/>
      <sheetName val="Harvest_Associated"/>
      <sheetName val="Fortune Brands_Omega"/>
      <sheetName val="Hubbell_LCA"/>
      <sheetName val="Oaktree&amp;BACI_CAF"/>
      <sheetName val="MW Windows-Investcorp"/>
      <sheetName val="RepublicCabinet-Cypress"/>
      <sheetName val="Woodcraft-Berhman Capital"/>
      <sheetName val="AMI_Gentek"/>
      <sheetName val="Ardshiel_Atrium"/>
      <sheetName val="SKM_Norcraft"/>
      <sheetName val="FO_ThermaTru"/>
      <sheetName val="CVC_Euramax"/>
      <sheetName val="Mohawk_Lees Carpet"/>
      <sheetName val="Butler_Bluescope"/>
      <sheetName val="UTX - Linde Refrigeration"/>
      <sheetName val="JLLPartners_PGT"/>
      <sheetName val="Headwaters_Tapco"/>
      <sheetName val="Headwaters_ElDorado"/>
      <sheetName val="Masonite_SWK Doors"/>
      <sheetName val="JLL Partners_CHI Doors"/>
      <sheetName val="Inputs"/>
      <sheetName val="Income Statement"/>
      <sheetName val="Balance Sheet &amp; Cash Flow"/>
      <sheetName val="Assumptions"/>
      <sheetName val="Transaction Overview"/>
      <sheetName val="Opening Balance Sheet"/>
      <sheetName val="NPV - Perpetuity"/>
      <sheetName val="NPV - EBITDA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Revenue Build"/>
      <sheetName val="Expense Build"/>
      <sheetName val="Operating Model"/>
      <sheetName val="Valuation Summary"/>
      <sheetName val="Valuation Graph"/>
      <sheetName val="Public Comps"/>
      <sheetName val="Public-Comps-Data"/>
      <sheetName val="YHOO-Equity-Interests"/>
      <sheetName val="YHOO-NOLs"/>
      <sheetName val="M&amp;A-Comps"/>
      <sheetName val="M&amp;A-Comps-Data"/>
      <sheetName val="M&amp;A-Premiums"/>
      <sheetName val="DCF"/>
      <sheetName val="WACC"/>
      <sheetName val="Future-Share-Price"/>
      <sheetName val="Sum-of-Parts"/>
      <sheetName val="Liquidation"/>
      <sheetName val="Share-Calculations"/>
    </sheetNames>
    <sheetDataSet>
      <sheetData sheetId="0">
        <row r="12">
          <cell r="L12" t="str">
            <v>TTM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etivities"/>
      <sheetName val="Model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tivities"/>
      <sheetName val="COMMENTS"/>
      <sheetName val="CALCS"/>
      <sheetName val="options"/>
      <sheetName val="New Acquis"/>
      <sheetName val="Model"/>
      <sheetName val="Schick"/>
      <sheetName val="SHiCKCURRCONV"/>
      <sheetName val="SCHICKDCFonlyreckitt"/>
      <sheetName val="SCHICKDCF"/>
      <sheetName val="purchasepricematrix"/>
      <sheetName val="DCFscenarios"/>
      <sheetName val="pagesforbook"/>
      <sheetName val="Module1"/>
      <sheetName val="Module2"/>
      <sheetName val="Module3"/>
      <sheetName val="Module4"/>
      <sheetName val="Module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Revenue Build"/>
      <sheetName val="Expense Build"/>
      <sheetName val="Operating Model"/>
      <sheetName val="Valuation Summary"/>
      <sheetName val="Valuation Graph"/>
      <sheetName val="Public Comps"/>
      <sheetName val="Public-Comps-Data"/>
      <sheetName val="YHOO-Equity-Interests"/>
      <sheetName val="YHOO-NOLs"/>
      <sheetName val="M&amp;A-Comps"/>
      <sheetName val="M&amp;A-Comps-Data"/>
      <sheetName val="M&amp;A-Premiums"/>
      <sheetName val="DCF"/>
      <sheetName val="WACC"/>
      <sheetName val="Future-Share-Price"/>
      <sheetName val="Sum-of-Parts"/>
      <sheetName val="Liquidation"/>
      <sheetName val="Share-Calculations"/>
      <sheetName val="Transaction-Summary"/>
      <sheetName val="Merger-Model"/>
      <sheetName val="Tax Schedule"/>
      <sheetName val="MSFT-Financials"/>
      <sheetName val="Synergies"/>
      <sheetName val="Contribution-Analysis"/>
    </sheetNames>
    <sheetDataSet>
      <sheetData sheetId="0">
        <row r="4">
          <cell r="E4" t="str">
            <v>Yahoo! Inc.</v>
          </cell>
        </row>
        <row r="6">
          <cell r="E6">
            <v>39447</v>
          </cell>
        </row>
        <row r="8">
          <cell r="E8">
            <v>39994</v>
          </cell>
        </row>
        <row r="10">
          <cell r="E10">
            <v>1</v>
          </cell>
          <cell r="F10" t="str">
            <v>Base</v>
          </cell>
        </row>
        <row r="13">
          <cell r="L13" t="str">
            <v>TTM</v>
          </cell>
        </row>
        <row r="14">
          <cell r="I14" t="str">
            <v>Forward Year 1</v>
          </cell>
          <cell r="L14">
            <v>39813</v>
          </cell>
        </row>
        <row r="15">
          <cell r="E15">
            <v>365</v>
          </cell>
          <cell r="I15" t="str">
            <v>Forward Year 2</v>
          </cell>
          <cell r="L15">
            <v>40178</v>
          </cell>
        </row>
        <row r="16">
          <cell r="E16">
            <v>1000000</v>
          </cell>
          <cell r="L16">
            <v>40543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G2" t="str">
            <v>GOOG</v>
          </cell>
          <cell r="L2" t="str">
            <v>EBAY</v>
          </cell>
          <cell r="Q2" t="str">
            <v>AMZN</v>
          </cell>
          <cell r="V2" t="str">
            <v>IACI</v>
          </cell>
          <cell r="AA2" t="str">
            <v>YHOO</v>
          </cell>
        </row>
        <row r="3">
          <cell r="G3" t="str">
            <v>Google Inc.</v>
          </cell>
          <cell r="L3" t="str">
            <v>eBay Inc.</v>
          </cell>
          <cell r="Q3" t="str">
            <v>Amazon.com, Inc.</v>
          </cell>
          <cell r="V3" t="str">
            <v>IAC/InterActiveCorp</v>
          </cell>
          <cell r="AA3" t="str">
            <v>Yahoo! Inc.</v>
          </cell>
        </row>
        <row r="4">
          <cell r="D4" t="str">
            <v>Calendarization</v>
          </cell>
          <cell r="I4" t="str">
            <v>Calendarization</v>
          </cell>
          <cell r="N4" t="str">
            <v>Calendarization</v>
          </cell>
          <cell r="S4" t="str">
            <v>Calendarization</v>
          </cell>
          <cell r="X4" t="str">
            <v>Calendarization</v>
          </cell>
        </row>
        <row r="5">
          <cell r="D5" t="str">
            <v>Old Partial</v>
          </cell>
          <cell r="E5" t="str">
            <v>New Partial</v>
          </cell>
          <cell r="F5" t="str">
            <v>FY</v>
          </cell>
          <cell r="G5" t="str">
            <v>TTM</v>
          </cell>
          <cell r="I5" t="str">
            <v>Old Partial</v>
          </cell>
          <cell r="J5" t="str">
            <v>New Partial</v>
          </cell>
          <cell r="K5" t="str">
            <v>FY</v>
          </cell>
          <cell r="L5" t="str">
            <v>TTM</v>
          </cell>
          <cell r="N5" t="str">
            <v>Old Partial</v>
          </cell>
          <cell r="O5" t="str">
            <v>New Partial</v>
          </cell>
          <cell r="P5" t="str">
            <v>FY</v>
          </cell>
          <cell r="Q5" t="str">
            <v>TTM</v>
          </cell>
          <cell r="S5" t="str">
            <v>Old Partial</v>
          </cell>
          <cell r="T5" t="str">
            <v>New Partial</v>
          </cell>
          <cell r="U5" t="str">
            <v>FY</v>
          </cell>
          <cell r="V5" t="str">
            <v>TTM</v>
          </cell>
          <cell r="X5" t="str">
            <v>Old Partial</v>
          </cell>
          <cell r="Y5" t="str">
            <v>New Partial</v>
          </cell>
          <cell r="Z5" t="str">
            <v>FY</v>
          </cell>
          <cell r="AA5" t="str">
            <v>TTM</v>
          </cell>
        </row>
        <row r="6">
          <cell r="F6">
            <v>11660.086000000001</v>
          </cell>
          <cell r="G6">
            <v>11660.086000000001</v>
          </cell>
          <cell r="K6">
            <v>7672.3289999999997</v>
          </cell>
          <cell r="L6">
            <v>7672.3289999999997</v>
          </cell>
          <cell r="P6">
            <v>14835</v>
          </cell>
          <cell r="Q6">
            <v>14835</v>
          </cell>
          <cell r="U6">
            <v>6373.41</v>
          </cell>
          <cell r="V6">
            <v>6373.41</v>
          </cell>
          <cell r="Z6">
            <v>5112.5720000000001</v>
          </cell>
          <cell r="AA6">
            <v>5112.5720000000001</v>
          </cell>
        </row>
        <row r="7">
          <cell r="F7">
            <v>1715.1850000000004</v>
          </cell>
          <cell r="G7">
            <v>1715.1850000000004</v>
          </cell>
          <cell r="K7">
            <v>1762.972</v>
          </cell>
          <cell r="L7">
            <v>1762.972</v>
          </cell>
          <cell r="P7">
            <v>11482</v>
          </cell>
          <cell r="Q7">
            <v>11482</v>
          </cell>
          <cell r="U7">
            <v>3374.4560000000001</v>
          </cell>
          <cell r="V7">
            <v>3374.4560000000001</v>
          </cell>
          <cell r="Z7">
            <v>982.05700000000002</v>
          </cell>
          <cell r="AA7">
            <v>982.05700000000002</v>
          </cell>
        </row>
        <row r="8">
          <cell r="D8">
            <v>0</v>
          </cell>
          <cell r="E8">
            <v>0</v>
          </cell>
          <cell r="F8">
            <v>9944.9010000000017</v>
          </cell>
          <cell r="G8">
            <v>9944.9010000000017</v>
          </cell>
          <cell r="I8">
            <v>0</v>
          </cell>
          <cell r="J8">
            <v>0</v>
          </cell>
          <cell r="K8">
            <v>5909.357</v>
          </cell>
          <cell r="L8">
            <v>5909.357</v>
          </cell>
          <cell r="N8">
            <v>0</v>
          </cell>
          <cell r="O8">
            <v>0</v>
          </cell>
          <cell r="P8">
            <v>3353</v>
          </cell>
          <cell r="Q8">
            <v>3353</v>
          </cell>
          <cell r="S8">
            <v>0</v>
          </cell>
          <cell r="T8">
            <v>0</v>
          </cell>
          <cell r="U8">
            <v>2998.9539999999997</v>
          </cell>
          <cell r="V8">
            <v>2998.9539999999997</v>
          </cell>
          <cell r="X8">
            <v>0</v>
          </cell>
          <cell r="Y8">
            <v>0</v>
          </cell>
          <cell r="Z8">
            <v>4130.5150000000003</v>
          </cell>
          <cell r="AA8">
            <v>4130.5150000000003</v>
          </cell>
        </row>
        <row r="9">
          <cell r="F9">
            <v>4860.5009999999984</v>
          </cell>
          <cell r="G9">
            <v>4860.5009999999984</v>
          </cell>
          <cell r="K9">
            <v>5296.1769999999997</v>
          </cell>
          <cell r="L9">
            <v>5296.1769999999997</v>
          </cell>
          <cell r="P9">
            <v>2698</v>
          </cell>
          <cell r="Q9">
            <v>2698</v>
          </cell>
          <cell r="U9">
            <v>3158.5180000000005</v>
          </cell>
          <cell r="V9">
            <v>3158.5180000000005</v>
          </cell>
          <cell r="Z9">
            <v>3435.1030000000001</v>
          </cell>
          <cell r="AA9">
            <v>3435.1030000000001</v>
          </cell>
        </row>
        <row r="10">
          <cell r="F10">
            <v>589.58000000000004</v>
          </cell>
          <cell r="G10">
            <v>589.58000000000004</v>
          </cell>
          <cell r="K10">
            <v>137.67099999999999</v>
          </cell>
          <cell r="L10">
            <v>137.67099999999999</v>
          </cell>
          <cell r="P10">
            <v>5</v>
          </cell>
          <cell r="Q10">
            <v>5</v>
          </cell>
          <cell r="U10">
            <v>87.486000000000004</v>
          </cell>
          <cell r="V10">
            <v>87.486000000000004</v>
          </cell>
          <cell r="Z10">
            <v>154.011</v>
          </cell>
          <cell r="AA10">
            <v>154.011</v>
          </cell>
        </row>
        <row r="11">
          <cell r="D11">
            <v>0</v>
          </cell>
          <cell r="E11">
            <v>0</v>
          </cell>
          <cell r="F11">
            <v>5673.9800000000032</v>
          </cell>
          <cell r="G11">
            <v>5673.9800000000032</v>
          </cell>
          <cell r="I11">
            <v>0</v>
          </cell>
          <cell r="J11">
            <v>0</v>
          </cell>
          <cell r="K11">
            <v>750.85100000000034</v>
          </cell>
          <cell r="L11">
            <v>750.85100000000034</v>
          </cell>
          <cell r="N11">
            <v>0</v>
          </cell>
          <cell r="O11">
            <v>0</v>
          </cell>
          <cell r="P11">
            <v>660</v>
          </cell>
          <cell r="Q11">
            <v>660</v>
          </cell>
          <cell r="S11">
            <v>0</v>
          </cell>
          <cell r="T11">
            <v>0</v>
          </cell>
          <cell r="U11">
            <v>-72.078000000000756</v>
          </cell>
          <cell r="V11">
            <v>-72.078000000000756</v>
          </cell>
          <cell r="X11">
            <v>0</v>
          </cell>
          <cell r="Y11">
            <v>0</v>
          </cell>
          <cell r="Z11">
            <v>849.42300000000023</v>
          </cell>
          <cell r="AA11">
            <v>849.42300000000023</v>
          </cell>
        </row>
        <row r="12">
          <cell r="F12">
            <v>1470.26</v>
          </cell>
          <cell r="G12">
            <v>1470.26</v>
          </cell>
          <cell r="K12">
            <v>402.6</v>
          </cell>
          <cell r="L12">
            <v>402.6</v>
          </cell>
          <cell r="P12">
            <v>184</v>
          </cell>
          <cell r="Q12">
            <v>184</v>
          </cell>
          <cell r="U12">
            <v>138.05199999999999</v>
          </cell>
          <cell r="V12">
            <v>138.05199999999999</v>
          </cell>
          <cell r="Z12">
            <v>337.26299999999998</v>
          </cell>
          <cell r="AA12">
            <v>337.26299999999998</v>
          </cell>
        </row>
        <row r="13">
          <cell r="F13">
            <v>0</v>
          </cell>
          <cell r="G13">
            <v>0</v>
          </cell>
          <cell r="K13">
            <v>0</v>
          </cell>
          <cell r="L13">
            <v>0</v>
          </cell>
          <cell r="P13">
            <v>0</v>
          </cell>
          <cell r="Q13">
            <v>0</v>
          </cell>
          <cell r="U13">
            <v>4.5609999999999999</v>
          </cell>
          <cell r="V13">
            <v>4.5609999999999999</v>
          </cell>
          <cell r="Z13">
            <v>-2.85</v>
          </cell>
          <cell r="AA13">
            <v>-2.85</v>
          </cell>
        </row>
        <row r="14">
          <cell r="D14">
            <v>0</v>
          </cell>
          <cell r="E14">
            <v>0</v>
          </cell>
          <cell r="F14">
            <v>4203.720000000003</v>
          </cell>
          <cell r="G14">
            <v>4203.720000000003</v>
          </cell>
          <cell r="I14">
            <v>0</v>
          </cell>
          <cell r="J14">
            <v>0</v>
          </cell>
          <cell r="K14">
            <v>348.25100000000032</v>
          </cell>
          <cell r="L14">
            <v>348.25100000000032</v>
          </cell>
          <cell r="N14">
            <v>0</v>
          </cell>
          <cell r="O14">
            <v>0</v>
          </cell>
          <cell r="P14">
            <v>476</v>
          </cell>
          <cell r="Q14">
            <v>476</v>
          </cell>
          <cell r="S14">
            <v>0</v>
          </cell>
          <cell r="T14">
            <v>0</v>
          </cell>
          <cell r="U14">
            <v>-205.56900000000073</v>
          </cell>
          <cell r="V14">
            <v>-205.56900000000073</v>
          </cell>
          <cell r="Z14">
            <v>659.99900000000025</v>
          </cell>
          <cell r="AA14">
            <v>659.99900000000025</v>
          </cell>
        </row>
        <row r="15">
          <cell r="F15">
            <v>159.91499999999999</v>
          </cell>
          <cell r="G15">
            <v>159.91499999999999</v>
          </cell>
          <cell r="K15">
            <v>204.10400000000001</v>
          </cell>
          <cell r="L15">
            <v>204.10400000000001</v>
          </cell>
          <cell r="P15">
            <v>129</v>
          </cell>
          <cell r="Q15">
            <v>129</v>
          </cell>
          <cell r="U15">
            <v>206.39499999999998</v>
          </cell>
          <cell r="V15">
            <v>206.39499999999998</v>
          </cell>
          <cell r="Z15">
            <v>249.82900000000001</v>
          </cell>
          <cell r="AA15">
            <v>249.82900000000001</v>
          </cell>
        </row>
        <row r="16">
          <cell r="F16">
            <v>807.74300000000005</v>
          </cell>
          <cell r="G16">
            <v>807.74300000000005</v>
          </cell>
          <cell r="K16">
            <v>397.60299999999995</v>
          </cell>
          <cell r="L16">
            <v>397.60299999999995</v>
          </cell>
          <cell r="P16">
            <v>117</v>
          </cell>
          <cell r="Q16">
            <v>117</v>
          </cell>
          <cell r="U16">
            <v>156.416</v>
          </cell>
          <cell r="V16">
            <v>156.416</v>
          </cell>
          <cell r="Z16">
            <v>409.36599999999999</v>
          </cell>
          <cell r="AA16">
            <v>409.36599999999999</v>
          </cell>
        </row>
        <row r="17">
          <cell r="F17">
            <v>868.64599999999996</v>
          </cell>
          <cell r="G17">
            <v>868.64599999999996</v>
          </cell>
          <cell r="K17">
            <v>301.81299999999999</v>
          </cell>
          <cell r="L17">
            <v>301.81299999999999</v>
          </cell>
          <cell r="P17">
            <v>185</v>
          </cell>
          <cell r="Q17">
            <v>185</v>
          </cell>
          <cell r="U17">
            <v>105.61199999999999</v>
          </cell>
          <cell r="V17">
            <v>105.61199999999999</v>
          </cell>
          <cell r="Z17">
            <v>572.42700000000002</v>
          </cell>
          <cell r="AA17">
            <v>572.42700000000002</v>
          </cell>
        </row>
        <row r="18">
          <cell r="F18">
            <v>0</v>
          </cell>
          <cell r="G18">
            <v>0</v>
          </cell>
          <cell r="K18">
            <v>1390.9380000000001</v>
          </cell>
          <cell r="L18">
            <v>1390.9380000000001</v>
          </cell>
          <cell r="P18">
            <v>9</v>
          </cell>
          <cell r="Q18">
            <v>9</v>
          </cell>
          <cell r="U18">
            <v>507.76400000000001</v>
          </cell>
          <cell r="V18">
            <v>507.76400000000001</v>
          </cell>
          <cell r="Z18">
            <v>0</v>
          </cell>
          <cell r="AA18">
            <v>0</v>
          </cell>
        </row>
        <row r="19">
          <cell r="G19">
            <v>0.35</v>
          </cell>
          <cell r="L19">
            <v>0.35</v>
          </cell>
          <cell r="Q19">
            <v>0.35</v>
          </cell>
          <cell r="V19">
            <v>0.35</v>
          </cell>
          <cell r="AA19">
            <v>0.4</v>
          </cell>
        </row>
        <row r="21">
          <cell r="D21">
            <v>0</v>
          </cell>
          <cell r="E21">
            <v>0</v>
          </cell>
          <cell r="F21">
            <v>4356.6516500000016</v>
          </cell>
          <cell r="G21">
            <v>4356.6516500000016</v>
          </cell>
          <cell r="I21">
            <v>0</v>
          </cell>
          <cell r="J21">
            <v>0</v>
          </cell>
          <cell r="K21">
            <v>1721.0089000000005</v>
          </cell>
          <cell r="L21">
            <v>1721.0089000000005</v>
          </cell>
          <cell r="N21">
            <v>0</v>
          </cell>
          <cell r="O21">
            <v>0</v>
          </cell>
          <cell r="P21">
            <v>638.95000000000005</v>
          </cell>
          <cell r="Q21">
            <v>638.95000000000005</v>
          </cell>
          <cell r="S21">
            <v>0</v>
          </cell>
          <cell r="T21">
            <v>0</v>
          </cell>
          <cell r="U21">
            <v>490.56144999999947</v>
          </cell>
          <cell r="V21">
            <v>490.56144999999947</v>
          </cell>
          <cell r="X21">
            <v>0</v>
          </cell>
          <cell r="Y21">
            <v>0</v>
          </cell>
          <cell r="Z21">
            <v>1150.8464000000001</v>
          </cell>
          <cell r="AA21">
            <v>1150.8464000000001</v>
          </cell>
        </row>
        <row r="22">
          <cell r="G22">
            <v>13.683244682869462</v>
          </cell>
          <cell r="L22">
            <v>1.29599204709293</v>
          </cell>
          <cell r="Q22">
            <v>1.4834390979014545</v>
          </cell>
          <cell r="V22">
            <v>1.732352055141765</v>
          </cell>
          <cell r="AA22">
            <v>0.86066144255016364</v>
          </cell>
        </row>
        <row r="24">
          <cell r="D24">
            <v>0</v>
          </cell>
          <cell r="E24">
            <v>0</v>
          </cell>
          <cell r="F24">
            <v>6920.7040000000034</v>
          </cell>
          <cell r="G24">
            <v>6920.7040000000034</v>
          </cell>
          <cell r="I24">
            <v>0</v>
          </cell>
          <cell r="J24">
            <v>0</v>
          </cell>
          <cell r="K24">
            <v>2907.6380000000004</v>
          </cell>
          <cell r="L24">
            <v>2907.6380000000004</v>
          </cell>
          <cell r="N24">
            <v>0</v>
          </cell>
          <cell r="O24">
            <v>0</v>
          </cell>
          <cell r="P24">
            <v>1095</v>
          </cell>
          <cell r="Q24">
            <v>1095</v>
          </cell>
          <cell r="S24">
            <v>0</v>
          </cell>
          <cell r="T24">
            <v>0</v>
          </cell>
          <cell r="U24">
            <v>816.62299999999925</v>
          </cell>
          <cell r="V24">
            <v>816.62299999999925</v>
          </cell>
          <cell r="X24">
            <v>0</v>
          </cell>
          <cell r="Y24">
            <v>0</v>
          </cell>
          <cell r="Z24">
            <v>1927.0340000000001</v>
          </cell>
          <cell r="AA24">
            <v>1927.0340000000001</v>
          </cell>
        </row>
        <row r="25">
          <cell r="D25">
            <v>0</v>
          </cell>
          <cell r="E25">
            <v>0</v>
          </cell>
          <cell r="F25">
            <v>5953.046000000003</v>
          </cell>
          <cell r="G25">
            <v>5953.046000000003</v>
          </cell>
          <cell r="I25">
            <v>0</v>
          </cell>
          <cell r="J25">
            <v>0</v>
          </cell>
          <cell r="K25">
            <v>2305.9310000000005</v>
          </cell>
          <cell r="L25">
            <v>2305.9310000000005</v>
          </cell>
          <cell r="N25">
            <v>0</v>
          </cell>
          <cell r="O25">
            <v>0</v>
          </cell>
          <cell r="P25">
            <v>849</v>
          </cell>
          <cell r="Q25">
            <v>849</v>
          </cell>
          <cell r="S25">
            <v>0</v>
          </cell>
          <cell r="T25">
            <v>0</v>
          </cell>
          <cell r="U25">
            <v>453.81199999999922</v>
          </cell>
          <cell r="V25">
            <v>453.81199999999922</v>
          </cell>
          <cell r="X25">
            <v>0</v>
          </cell>
          <cell r="Y25">
            <v>0</v>
          </cell>
          <cell r="Z25">
            <v>1267.8390000000004</v>
          </cell>
          <cell r="AA25">
            <v>1267.8390000000004</v>
          </cell>
        </row>
        <row r="27">
          <cell r="D27" t="str">
            <v>Balance Sheet Data</v>
          </cell>
          <cell r="I27" t="str">
            <v>Balance Sheet Data</v>
          </cell>
          <cell r="N27" t="str">
            <v>Balance Sheet Data</v>
          </cell>
          <cell r="S27" t="str">
            <v>Balance Sheet Data</v>
          </cell>
        </row>
        <row r="28">
          <cell r="G28">
            <v>15278.307000000001</v>
          </cell>
          <cell r="L28">
            <v>5035.692</v>
          </cell>
          <cell r="Q28">
            <v>3112</v>
          </cell>
          <cell r="V28">
            <v>2386.1089999999999</v>
          </cell>
          <cell r="AA28">
            <v>2363.4720000000002</v>
          </cell>
        </row>
        <row r="29">
          <cell r="G29">
            <v>0</v>
          </cell>
          <cell r="L29">
            <v>0</v>
          </cell>
          <cell r="Q29">
            <v>1299</v>
          </cell>
          <cell r="V29">
            <v>946.423</v>
          </cell>
          <cell r="AA29">
            <v>749.62800000000004</v>
          </cell>
        </row>
        <row r="30">
          <cell r="G30">
            <v>0</v>
          </cell>
          <cell r="L30">
            <v>0</v>
          </cell>
          <cell r="Q30">
            <v>0</v>
          </cell>
          <cell r="V30">
            <v>0</v>
          </cell>
          <cell r="AA30">
            <v>0</v>
          </cell>
        </row>
        <row r="31">
          <cell r="G31">
            <v>0</v>
          </cell>
          <cell r="L31">
            <v>0</v>
          </cell>
          <cell r="Q31">
            <v>0</v>
          </cell>
          <cell r="V31">
            <v>40.481000000000002</v>
          </cell>
          <cell r="AA31">
            <v>12.254</v>
          </cell>
        </row>
        <row r="33">
          <cell r="D33" t="str">
            <v>Equity Research Projections</v>
          </cell>
          <cell r="I33" t="str">
            <v>Equity Research Projections</v>
          </cell>
          <cell r="N33" t="str">
            <v>Equity Research Projections</v>
          </cell>
          <cell r="S33" t="str">
            <v>Equity Research Projections</v>
          </cell>
          <cell r="X33" t="str">
            <v>Projections</v>
          </cell>
        </row>
        <row r="34">
          <cell r="D34">
            <v>39813</v>
          </cell>
          <cell r="E34">
            <v>40178</v>
          </cell>
          <cell r="F34">
            <v>40543</v>
          </cell>
          <cell r="I34">
            <v>39813</v>
          </cell>
          <cell r="J34">
            <v>40178</v>
          </cell>
          <cell r="K34">
            <v>40543</v>
          </cell>
          <cell r="N34">
            <v>39813</v>
          </cell>
          <cell r="O34">
            <v>40178</v>
          </cell>
          <cell r="P34">
            <v>40543</v>
          </cell>
          <cell r="S34">
            <v>39813</v>
          </cell>
          <cell r="T34">
            <v>40178</v>
          </cell>
          <cell r="U34">
            <v>40543</v>
          </cell>
          <cell r="X34">
            <v>39813</v>
          </cell>
          <cell r="Y34">
            <v>40178</v>
          </cell>
          <cell r="Z34">
            <v>40543</v>
          </cell>
        </row>
        <row r="35">
          <cell r="G35" t="str">
            <v>CS</v>
          </cell>
          <cell r="L35" t="str">
            <v>CS</v>
          </cell>
          <cell r="Q35" t="str">
            <v>Canaccord</v>
          </cell>
          <cell r="V35" t="str">
            <v>Oppenh.</v>
          </cell>
          <cell r="AA35" t="str">
            <v>N/A</v>
          </cell>
        </row>
        <row r="36">
          <cell r="G36" t="str">
            <v>3.26.08</v>
          </cell>
          <cell r="L36" t="str">
            <v>3.11.08</v>
          </cell>
          <cell r="Q36" t="str">
            <v>3.17.08</v>
          </cell>
          <cell r="V36" t="str">
            <v>3.4.08</v>
          </cell>
          <cell r="AA36" t="str">
            <v>N/A</v>
          </cell>
        </row>
        <row r="37">
          <cell r="D37">
            <v>17212.3</v>
          </cell>
          <cell r="E37">
            <v>23582.799999999999</v>
          </cell>
          <cell r="F37" t="str">
            <v>N/A</v>
          </cell>
          <cell r="I37">
            <v>8674</v>
          </cell>
          <cell r="J37">
            <v>9977.9</v>
          </cell>
          <cell r="K37" t="str">
            <v>N/A</v>
          </cell>
          <cell r="N37">
            <v>19258</v>
          </cell>
          <cell r="O37">
            <v>23102</v>
          </cell>
          <cell r="P37" t="str">
            <v>N/A</v>
          </cell>
          <cell r="S37">
            <v>6817.4</v>
          </cell>
          <cell r="T37">
            <v>7462.5</v>
          </cell>
          <cell r="U37" t="str">
            <v>N/A</v>
          </cell>
          <cell r="X37">
            <v>5800.6792722400005</v>
          </cell>
          <cell r="Y37">
            <v>6499.7832878501285</v>
          </cell>
          <cell r="Z37">
            <v>7217.2457674924335</v>
          </cell>
        </row>
        <row r="38">
          <cell r="D38">
            <v>10118</v>
          </cell>
          <cell r="E38">
            <v>13567</v>
          </cell>
          <cell r="F38" t="str">
            <v>N/A</v>
          </cell>
          <cell r="I38">
            <v>3135.2</v>
          </cell>
          <cell r="J38">
            <v>3645.8</v>
          </cell>
          <cell r="K38" t="str">
            <v>N/A</v>
          </cell>
          <cell r="N38">
            <v>1407</v>
          </cell>
          <cell r="O38">
            <v>1783</v>
          </cell>
          <cell r="P38" t="str">
            <v>N/A</v>
          </cell>
          <cell r="S38">
            <v>890.072</v>
          </cell>
          <cell r="T38">
            <v>1047.8820000000001</v>
          </cell>
          <cell r="U38" t="str">
            <v>N/A</v>
          </cell>
          <cell r="X38">
            <v>2044.8728779244573</v>
          </cell>
          <cell r="Y38">
            <v>2194.3259206832022</v>
          </cell>
          <cell r="Z38">
            <v>2379.5092743993891</v>
          </cell>
        </row>
        <row r="39">
          <cell r="D39">
            <v>8674</v>
          </cell>
          <cell r="E39">
            <v>11422</v>
          </cell>
          <cell r="F39" t="str">
            <v>N/A</v>
          </cell>
          <cell r="I39">
            <v>2734.9</v>
          </cell>
          <cell r="J39">
            <v>3139.6</v>
          </cell>
          <cell r="K39" t="str">
            <v>N/A</v>
          </cell>
          <cell r="N39">
            <v>1148</v>
          </cell>
          <cell r="O39">
            <v>1497</v>
          </cell>
          <cell r="P39" t="str">
            <v>N/A</v>
          </cell>
          <cell r="S39">
            <v>443.14400000000001</v>
          </cell>
          <cell r="T39">
            <v>578.88200000000006</v>
          </cell>
          <cell r="U39" t="str">
            <v>N/A</v>
          </cell>
          <cell r="X39">
            <v>1432.8207579244572</v>
          </cell>
          <cell r="Y39">
            <v>1578.32069072897</v>
          </cell>
          <cell r="Z39">
            <v>1671.0582269896497</v>
          </cell>
        </row>
        <row r="40">
          <cell r="D40">
            <v>21.16</v>
          </cell>
          <cell r="E40">
            <v>26.93</v>
          </cell>
          <cell r="F40" t="str">
            <v>N/A</v>
          </cell>
          <cell r="I40">
            <v>1.65</v>
          </cell>
          <cell r="J40">
            <v>1.94</v>
          </cell>
          <cell r="K40" t="str">
            <v>N/A</v>
          </cell>
          <cell r="N40">
            <v>1.86</v>
          </cell>
          <cell r="O40">
            <v>2.4</v>
          </cell>
          <cell r="P40" t="str">
            <v>N/A</v>
          </cell>
          <cell r="S40">
            <v>1.61</v>
          </cell>
          <cell r="T40">
            <v>1.97</v>
          </cell>
          <cell r="U40" t="str">
            <v>N/A</v>
          </cell>
          <cell r="X40">
            <v>0.85927835704476285</v>
          </cell>
          <cell r="Y40">
            <v>0.86938385434911991</v>
          </cell>
          <cell r="Z40">
            <v>0.89630839110580873</v>
          </cell>
        </row>
        <row r="42">
          <cell r="D42" t="str">
            <v>Diluted Shares Calculation</v>
          </cell>
          <cell r="I42" t="str">
            <v>Diluted Shares Calculation</v>
          </cell>
          <cell r="N42" t="str">
            <v>Diluted Shares Calculation</v>
          </cell>
          <cell r="S42" t="str">
            <v>Diluted Shares Calculation</v>
          </cell>
        </row>
        <row r="43">
          <cell r="G43">
            <v>548.27</v>
          </cell>
          <cell r="L43">
            <v>26.3</v>
          </cell>
          <cell r="Q43">
            <v>74.209999999999994</v>
          </cell>
          <cell r="V43">
            <v>50.88</v>
          </cell>
          <cell r="AA43">
            <v>19.05</v>
          </cell>
          <cell r="AB43">
            <v>23.72</v>
          </cell>
        </row>
        <row r="44">
          <cell r="G44">
            <v>313.37888800000002</v>
          </cell>
          <cell r="L44">
            <v>1327.9471149999999</v>
          </cell>
          <cell r="Q44">
            <v>416.81769000000003</v>
          </cell>
          <cell r="V44">
            <v>277.99080800000002</v>
          </cell>
          <cell r="AA44">
            <v>1337.165049</v>
          </cell>
        </row>
        <row r="46">
          <cell r="E46" t="str">
            <v>Total</v>
          </cell>
          <cell r="F46" t="str">
            <v>Strike</v>
          </cell>
          <cell r="G46" t="str">
            <v>Dilution</v>
          </cell>
          <cell r="J46" t="str">
            <v>Total</v>
          </cell>
          <cell r="K46" t="str">
            <v>Strike</v>
          </cell>
          <cell r="L46" t="str">
            <v>Dilution</v>
          </cell>
          <cell r="O46" t="str">
            <v>Total</v>
          </cell>
          <cell r="P46" t="str">
            <v>Strike</v>
          </cell>
          <cell r="Q46" t="str">
            <v>Dilution</v>
          </cell>
          <cell r="T46" t="str">
            <v>Total</v>
          </cell>
          <cell r="U46" t="str">
            <v>Strike</v>
          </cell>
          <cell r="V46" t="str">
            <v>Dilution</v>
          </cell>
          <cell r="Y46" t="str">
            <v>Total</v>
          </cell>
          <cell r="Z46" t="str">
            <v>Strike</v>
          </cell>
          <cell r="AA46" t="str">
            <v>Dilution</v>
          </cell>
        </row>
        <row r="47">
          <cell r="E47">
            <v>2.2786330000000001</v>
          </cell>
          <cell r="F47">
            <v>18.07</v>
          </cell>
          <cell r="G47">
            <v>2.2035333259160632</v>
          </cell>
          <cell r="J47">
            <v>117.86199999999999</v>
          </cell>
          <cell r="K47">
            <v>32.450000000000003</v>
          </cell>
          <cell r="L47">
            <v>0</v>
          </cell>
          <cell r="O47">
            <v>18.182309999999973</v>
          </cell>
          <cell r="P47">
            <v>17.46</v>
          </cell>
          <cell r="Q47">
            <v>13.904407660692607</v>
          </cell>
          <cell r="T47">
            <v>0.91200000000000003</v>
          </cell>
          <cell r="U47">
            <v>6.05</v>
          </cell>
          <cell r="V47">
            <v>0.80355660377358495</v>
          </cell>
          <cell r="Y47">
            <v>180.39699999999999</v>
          </cell>
          <cell r="Z47">
            <v>29.36</v>
          </cell>
          <cell r="AA47">
            <v>0</v>
          </cell>
        </row>
        <row r="48">
          <cell r="E48">
            <v>1.678669</v>
          </cell>
          <cell r="F48">
            <v>176.42</v>
          </cell>
          <cell r="G48">
            <v>1.138513994291134</v>
          </cell>
          <cell r="L48">
            <v>0</v>
          </cell>
          <cell r="Q48">
            <v>0</v>
          </cell>
          <cell r="T48">
            <v>1.6779999999999999</v>
          </cell>
          <cell r="U48">
            <v>14.64</v>
          </cell>
          <cell r="V48">
            <v>1.1951792452830188</v>
          </cell>
          <cell r="Y48">
            <v>36.567219512195123</v>
          </cell>
          <cell r="Z48">
            <v>22.55</v>
          </cell>
          <cell r="AA48">
            <v>0</v>
          </cell>
        </row>
        <row r="49">
          <cell r="E49">
            <v>1.3914390000000001</v>
          </cell>
          <cell r="F49">
            <v>274.52</v>
          </cell>
          <cell r="G49">
            <v>0.69474241933718794</v>
          </cell>
          <cell r="L49">
            <v>0</v>
          </cell>
          <cell r="Q49">
            <v>0</v>
          </cell>
          <cell r="T49">
            <v>3.4550000000000001</v>
          </cell>
          <cell r="U49">
            <v>25.18</v>
          </cell>
          <cell r="V49">
            <v>1.7451552672955977</v>
          </cell>
          <cell r="AA49">
            <v>0</v>
          </cell>
        </row>
        <row r="50">
          <cell r="E50">
            <v>1.7895179999999999</v>
          </cell>
          <cell r="F50">
            <v>329.55</v>
          </cell>
          <cell r="G50">
            <v>0.71388800583654044</v>
          </cell>
          <cell r="L50">
            <v>0</v>
          </cell>
          <cell r="Q50">
            <v>0</v>
          </cell>
          <cell r="T50">
            <v>4.0270000000000001</v>
          </cell>
          <cell r="U50">
            <v>34.28</v>
          </cell>
          <cell r="V50">
            <v>1.3138404088050311</v>
          </cell>
          <cell r="AA50">
            <v>0</v>
          </cell>
        </row>
        <row r="51">
          <cell r="E51">
            <v>1.469211</v>
          </cell>
          <cell r="F51">
            <v>449.9</v>
          </cell>
          <cell r="G51">
            <v>0.26360422067594436</v>
          </cell>
          <cell r="L51">
            <v>0</v>
          </cell>
          <cell r="Q51">
            <v>0</v>
          </cell>
          <cell r="T51">
            <v>1.8660000000000001</v>
          </cell>
          <cell r="U51">
            <v>47.39</v>
          </cell>
          <cell r="V51">
            <v>0.127994103773585</v>
          </cell>
          <cell r="AA51">
            <v>0</v>
          </cell>
        </row>
        <row r="52">
          <cell r="E52">
            <v>3.7215069999999999</v>
          </cell>
          <cell r="F52">
            <v>556.91999999999996</v>
          </cell>
          <cell r="G52">
            <v>0</v>
          </cell>
          <cell r="L52">
            <v>0</v>
          </cell>
          <cell r="Q52">
            <v>0</v>
          </cell>
          <cell r="T52">
            <v>0.06</v>
          </cell>
          <cell r="U52">
            <v>51.23</v>
          </cell>
          <cell r="V52">
            <v>0</v>
          </cell>
          <cell r="AA52">
            <v>0</v>
          </cell>
        </row>
        <row r="53">
          <cell r="E53">
            <v>0.15057699999999999</v>
          </cell>
          <cell r="F53">
            <v>663.13</v>
          </cell>
          <cell r="G53">
            <v>0</v>
          </cell>
          <cell r="L53">
            <v>0</v>
          </cell>
          <cell r="Q53">
            <v>0</v>
          </cell>
          <cell r="T53">
            <v>0.01</v>
          </cell>
          <cell r="U53">
            <v>68.180000000000007</v>
          </cell>
          <cell r="V53">
            <v>0</v>
          </cell>
          <cell r="AA53">
            <v>0</v>
          </cell>
        </row>
        <row r="54">
          <cell r="E54">
            <v>5.2652999999999998E-2</v>
          </cell>
          <cell r="F54">
            <v>718.16</v>
          </cell>
          <cell r="G54">
            <v>0</v>
          </cell>
          <cell r="L54">
            <v>0</v>
          </cell>
          <cell r="Q54">
            <v>0</v>
          </cell>
          <cell r="T54">
            <v>2E-3</v>
          </cell>
          <cell r="U54">
            <v>71.91</v>
          </cell>
          <cell r="V54">
            <v>0</v>
          </cell>
          <cell r="AA54">
            <v>0</v>
          </cell>
        </row>
        <row r="55">
          <cell r="G55">
            <v>0</v>
          </cell>
          <cell r="L55">
            <v>0</v>
          </cell>
          <cell r="Q55">
            <v>0</v>
          </cell>
          <cell r="T55">
            <v>2.4E-2</v>
          </cell>
          <cell r="U55">
            <v>102.12</v>
          </cell>
          <cell r="V55">
            <v>0</v>
          </cell>
          <cell r="AA55">
            <v>0</v>
          </cell>
        </row>
        <row r="56">
          <cell r="G56">
            <v>318.39316996605692</v>
          </cell>
          <cell r="L56">
            <v>1327.9471149999999</v>
          </cell>
          <cell r="Q56">
            <v>430.72209766069261</v>
          </cell>
          <cell r="V56">
            <v>283.17653362893083</v>
          </cell>
          <cell r="AA56">
            <v>1337.165049</v>
          </cell>
        </row>
        <row r="58">
          <cell r="D58" t="str">
            <v>Valuation Metrics</v>
          </cell>
          <cell r="I58" t="str">
            <v>Valuation Metrics</v>
          </cell>
          <cell r="N58" t="str">
            <v>Valuation Metrics</v>
          </cell>
          <cell r="S58" t="str">
            <v>Valuation Metrics</v>
          </cell>
        </row>
        <row r="60">
          <cell r="G60">
            <v>174565.42329729002</v>
          </cell>
          <cell r="L60">
            <v>34925.0091245</v>
          </cell>
          <cell r="Q60">
            <v>31963.886867399997</v>
          </cell>
          <cell r="V60">
            <v>14408.022031040002</v>
          </cell>
          <cell r="AA60">
            <v>25472.994183449999</v>
          </cell>
        </row>
        <row r="61">
          <cell r="G61">
            <v>159287.11629729002</v>
          </cell>
          <cell r="L61">
            <v>29889.317124500001</v>
          </cell>
          <cell r="Q61">
            <v>30150.886867399997</v>
          </cell>
          <cell r="V61">
            <v>13008.817031040002</v>
          </cell>
          <cell r="AA61">
            <v>18509.098078758339</v>
          </cell>
        </row>
        <row r="62">
          <cell r="G62">
            <v>1.29</v>
          </cell>
          <cell r="L62">
            <v>1.96</v>
          </cell>
          <cell r="Q62">
            <v>1.28</v>
          </cell>
          <cell r="V62">
            <v>0.8</v>
          </cell>
          <cell r="AA62">
            <v>1.39</v>
          </cell>
        </row>
        <row r="64">
          <cell r="D64" t="str">
            <v>Valuation Multiples</v>
          </cell>
          <cell r="I64" t="str">
            <v>Valuation Multiples</v>
          </cell>
          <cell r="N64" t="str">
            <v>Valuation Multiples</v>
          </cell>
          <cell r="S64" t="str">
            <v>Valuation Multiples</v>
          </cell>
          <cell r="X64" t="str">
            <v>Valuation Multiples</v>
          </cell>
        </row>
        <row r="65">
          <cell r="D65" t="str">
            <v>TTM</v>
          </cell>
          <cell r="E65">
            <v>39813</v>
          </cell>
          <cell r="F65">
            <v>40178</v>
          </cell>
          <cell r="G65">
            <v>40543</v>
          </cell>
          <cell r="I65" t="str">
            <v>TTM</v>
          </cell>
          <cell r="J65">
            <v>39813</v>
          </cell>
          <cell r="K65">
            <v>40178</v>
          </cell>
          <cell r="L65">
            <v>40543</v>
          </cell>
          <cell r="N65" t="str">
            <v>TTM</v>
          </cell>
          <cell r="O65">
            <v>39813</v>
          </cell>
          <cell r="P65">
            <v>40178</v>
          </cell>
          <cell r="Q65">
            <v>40543</v>
          </cell>
          <cell r="S65" t="str">
            <v>TTM</v>
          </cell>
          <cell r="T65">
            <v>39813</v>
          </cell>
          <cell r="U65">
            <v>40178</v>
          </cell>
          <cell r="V65">
            <v>40543</v>
          </cell>
          <cell r="X65" t="str">
            <v>TTM</v>
          </cell>
          <cell r="Y65">
            <v>39813</v>
          </cell>
          <cell r="Z65">
            <v>40178</v>
          </cell>
          <cell r="AA65">
            <v>40543</v>
          </cell>
        </row>
        <row r="66">
          <cell r="D66">
            <v>13.660886917754295</v>
          </cell>
          <cell r="E66">
            <v>9.2542609818147508</v>
          </cell>
          <cell r="F66">
            <v>6.7543767617623871</v>
          </cell>
          <cell r="G66" t="str">
            <v>N/A</v>
          </cell>
          <cell r="I66">
            <v>3.8957293312760704</v>
          </cell>
          <cell r="J66">
            <v>3.4458516399008534</v>
          </cell>
          <cell r="K66">
            <v>2.9955518821094622</v>
          </cell>
          <cell r="L66" t="str">
            <v>N/A</v>
          </cell>
          <cell r="N66">
            <v>2.0324156971621163</v>
          </cell>
          <cell r="O66">
            <v>1.5656291861771729</v>
          </cell>
          <cell r="P66">
            <v>1.305120200303004</v>
          </cell>
          <cell r="Q66" t="str">
            <v>N/A</v>
          </cell>
          <cell r="S66">
            <v>2.0411078262719649</v>
          </cell>
          <cell r="T66">
            <v>1.908178635702761</v>
          </cell>
          <cell r="U66">
            <v>1.7432250627859298</v>
          </cell>
          <cell r="V66" t="str">
            <v>N/A</v>
          </cell>
          <cell r="X66">
            <v>3.6203104970958528</v>
          </cell>
          <cell r="Y66">
            <v>3.1908501073893771</v>
          </cell>
          <cell r="Z66">
            <v>2.8476484921207916</v>
          </cell>
          <cell r="AA66">
            <v>2.564565303030987</v>
          </cell>
        </row>
        <row r="67">
          <cell r="D67">
            <v>23.016027892146514</v>
          </cell>
          <cell r="E67">
            <v>15.742944880143311</v>
          </cell>
          <cell r="F67">
            <v>11.740776612168499</v>
          </cell>
          <cell r="G67" t="str">
            <v>N/A</v>
          </cell>
          <cell r="I67">
            <v>10.279586772665647</v>
          </cell>
          <cell r="J67">
            <v>9.5334642525197761</v>
          </cell>
          <cell r="K67">
            <v>8.1982876527785393</v>
          </cell>
          <cell r="L67" t="str">
            <v>N/A</v>
          </cell>
          <cell r="N67">
            <v>27.535056499908674</v>
          </cell>
          <cell r="O67">
            <v>21.429201753660269</v>
          </cell>
          <cell r="P67">
            <v>16.910200149971956</v>
          </cell>
          <cell r="Q67" t="str">
            <v>N/A</v>
          </cell>
          <cell r="S67">
            <v>15.930015479652194</v>
          </cell>
          <cell r="T67">
            <v>14.615465974707666</v>
          </cell>
          <cell r="U67">
            <v>12.414391153813121</v>
          </cell>
          <cell r="V67" t="str">
            <v>N/A</v>
          </cell>
          <cell r="X67">
            <v>9.604967052350057</v>
          </cell>
          <cell r="Y67">
            <v>9.0514663667235116</v>
          </cell>
          <cell r="Z67">
            <v>8.4349812870986565</v>
          </cell>
          <cell r="AA67">
            <v>7.7785358005928398</v>
          </cell>
        </row>
        <row r="68">
          <cell r="D68">
            <v>26.757246004363136</v>
          </cell>
          <cell r="E68">
            <v>18.363744096989858</v>
          </cell>
          <cell r="F68">
            <v>13.945641419829279</v>
          </cell>
          <cell r="G68" t="str">
            <v>N/A</v>
          </cell>
          <cell r="I68">
            <v>12.961930397960735</v>
          </cell>
          <cell r="J68">
            <v>10.92885192310505</v>
          </cell>
          <cell r="K68">
            <v>9.5201035560262461</v>
          </cell>
          <cell r="L68" t="str">
            <v>N/A</v>
          </cell>
          <cell r="N68">
            <v>35.513412093521787</v>
          </cell>
          <cell r="O68">
            <v>26.263838734668987</v>
          </cell>
          <cell r="P68">
            <v>20.140872990915163</v>
          </cell>
          <cell r="Q68" t="str">
            <v>N/A</v>
          </cell>
          <cell r="S68">
            <v>28.665652364944126</v>
          </cell>
          <cell r="T68">
            <v>29.355733195169069</v>
          </cell>
          <cell r="U68">
            <v>22.472312200137509</v>
          </cell>
          <cell r="V68" t="str">
            <v>N/A</v>
          </cell>
          <cell r="X68">
            <v>14.598934153909395</v>
          </cell>
          <cell r="Y68">
            <v>12.917943836582941</v>
          </cell>
          <cell r="Z68">
            <v>11.727083214127825</v>
          </cell>
          <cell r="AA68">
            <v>11.07627357312486</v>
          </cell>
        </row>
        <row r="69">
          <cell r="D69">
            <v>40.068712699875825</v>
          </cell>
          <cell r="E69">
            <v>25.910680529300567</v>
          </cell>
          <cell r="F69">
            <v>20.359079093947269</v>
          </cell>
          <cell r="G69" t="str">
            <v>N/A</v>
          </cell>
          <cell r="I69">
            <v>20.293334406637868</v>
          </cell>
          <cell r="J69">
            <v>15.939393939393941</v>
          </cell>
          <cell r="K69">
            <v>13.556701030927837</v>
          </cell>
          <cell r="L69" t="str">
            <v>N/A</v>
          </cell>
          <cell r="N69">
            <v>50.025646556694568</v>
          </cell>
          <cell r="O69">
            <v>39.897849462365585</v>
          </cell>
          <cell r="P69">
            <v>30.920833333333331</v>
          </cell>
          <cell r="Q69" t="str">
            <v>N/A</v>
          </cell>
          <cell r="S69">
            <v>29.370473425989786</v>
          </cell>
          <cell r="T69">
            <v>31.602484472049689</v>
          </cell>
          <cell r="U69">
            <v>25.827411167512693</v>
          </cell>
          <cell r="V69" t="str">
            <v>N/A</v>
          </cell>
          <cell r="X69">
            <v>22.134138998436278</v>
          </cell>
          <cell r="Y69">
            <v>22.169765878331809</v>
          </cell>
          <cell r="Z69">
            <v>21.912070145657502</v>
          </cell>
          <cell r="AA69">
            <v>21.253845427573552</v>
          </cell>
        </row>
        <row r="71">
          <cell r="D71" t="str">
            <v>Lookup Variables</v>
          </cell>
          <cell r="I71" t="str">
            <v>Lookup Variables</v>
          </cell>
          <cell r="N71" t="str">
            <v>Lookup Variables</v>
          </cell>
          <cell r="S71" t="str">
            <v>Lookup Variables</v>
          </cell>
        </row>
        <row r="73">
          <cell r="G73">
            <v>17212.3</v>
          </cell>
          <cell r="L73">
            <v>8674</v>
          </cell>
          <cell r="Q73">
            <v>19258</v>
          </cell>
          <cell r="V73">
            <v>6817.4</v>
          </cell>
          <cell r="AA73">
            <v>5800.6792722400005</v>
          </cell>
        </row>
        <row r="74">
          <cell r="G74">
            <v>10118</v>
          </cell>
          <cell r="L74">
            <v>3135.2</v>
          </cell>
          <cell r="Q74">
            <v>1407</v>
          </cell>
          <cell r="V74">
            <v>890.072</v>
          </cell>
          <cell r="AA74">
            <v>2044.8728779244573</v>
          </cell>
        </row>
        <row r="75">
          <cell r="G75">
            <v>8674</v>
          </cell>
          <cell r="L75">
            <v>2734.9</v>
          </cell>
          <cell r="Q75">
            <v>1148</v>
          </cell>
          <cell r="V75">
            <v>443.14400000000001</v>
          </cell>
          <cell r="AA75">
            <v>1432.8207579244572</v>
          </cell>
        </row>
        <row r="76">
          <cell r="G76">
            <v>21.16</v>
          </cell>
          <cell r="L76">
            <v>1.65</v>
          </cell>
          <cell r="Q76">
            <v>1.86</v>
          </cell>
          <cell r="V76">
            <v>1.61</v>
          </cell>
          <cell r="AA76">
            <v>0.85927835704476285</v>
          </cell>
        </row>
        <row r="78">
          <cell r="G78">
            <v>23582.799999999999</v>
          </cell>
          <cell r="L78">
            <v>9977.9</v>
          </cell>
          <cell r="Q78">
            <v>23102</v>
          </cell>
          <cell r="V78">
            <v>7462.5</v>
          </cell>
          <cell r="AA78">
            <v>6499.7832878501285</v>
          </cell>
        </row>
        <row r="79">
          <cell r="G79">
            <v>13567</v>
          </cell>
          <cell r="L79">
            <v>3645.8</v>
          </cell>
          <cell r="Q79">
            <v>1783</v>
          </cell>
          <cell r="V79">
            <v>1047.8820000000001</v>
          </cell>
          <cell r="AA79">
            <v>2194.3259206832022</v>
          </cell>
        </row>
        <row r="80">
          <cell r="G80">
            <v>11422</v>
          </cell>
          <cell r="L80">
            <v>3139.6</v>
          </cell>
          <cell r="Q80">
            <v>1497</v>
          </cell>
          <cell r="V80">
            <v>578.88200000000006</v>
          </cell>
          <cell r="AA80">
            <v>1578.32069072897</v>
          </cell>
        </row>
        <row r="81">
          <cell r="G81">
            <v>26.93</v>
          </cell>
          <cell r="L81">
            <v>1.94</v>
          </cell>
          <cell r="Q81">
            <v>2.4</v>
          </cell>
          <cell r="V81">
            <v>1.97</v>
          </cell>
          <cell r="AA81">
            <v>0.86938385434911991</v>
          </cell>
        </row>
        <row r="83">
          <cell r="G83" t="str">
            <v>N/A</v>
          </cell>
          <cell r="L83" t="str">
            <v>N/A</v>
          </cell>
          <cell r="Q83" t="str">
            <v>N/A</v>
          </cell>
          <cell r="V83" t="str">
            <v>N/A</v>
          </cell>
          <cell r="AA83">
            <v>7217.2457674924335</v>
          </cell>
        </row>
        <row r="84">
          <cell r="G84" t="str">
            <v>N/A</v>
          </cell>
          <cell r="L84" t="str">
            <v>N/A</v>
          </cell>
          <cell r="Q84" t="str">
            <v>N/A</v>
          </cell>
          <cell r="V84" t="str">
            <v>N/A</v>
          </cell>
          <cell r="AA84">
            <v>2379.5092743993891</v>
          </cell>
        </row>
        <row r="85">
          <cell r="G85" t="str">
            <v>N/A</v>
          </cell>
          <cell r="L85" t="str">
            <v>N/A</v>
          </cell>
          <cell r="Q85" t="str">
            <v>N/A</v>
          </cell>
          <cell r="V85" t="str">
            <v>N/A</v>
          </cell>
          <cell r="AA85">
            <v>1671.0582269896497</v>
          </cell>
        </row>
        <row r="86">
          <cell r="G86" t="str">
            <v>N/A</v>
          </cell>
          <cell r="L86" t="str">
            <v>N/A</v>
          </cell>
          <cell r="Q86" t="str">
            <v>N/A</v>
          </cell>
          <cell r="V86" t="str">
            <v>N/A</v>
          </cell>
          <cell r="AA86">
            <v>0.89630839110580873</v>
          </cell>
        </row>
        <row r="88">
          <cell r="G88">
            <v>13.660886917754295</v>
          </cell>
          <cell r="L88">
            <v>3.8957293312760704</v>
          </cell>
          <cell r="Q88">
            <v>2.0324156971621163</v>
          </cell>
          <cell r="V88">
            <v>2.0411078262719649</v>
          </cell>
          <cell r="AA88">
            <v>3.6203104970958528</v>
          </cell>
        </row>
        <row r="89">
          <cell r="G89">
            <v>23.016027892146514</v>
          </cell>
          <cell r="L89">
            <v>10.279586772665647</v>
          </cell>
          <cell r="Q89">
            <v>27.535056499908674</v>
          </cell>
          <cell r="V89">
            <v>15.930015479652194</v>
          </cell>
          <cell r="AA89">
            <v>9.604967052350057</v>
          </cell>
        </row>
        <row r="90">
          <cell r="G90">
            <v>26.757246004363136</v>
          </cell>
          <cell r="L90">
            <v>12.961930397960735</v>
          </cell>
          <cell r="Q90">
            <v>35.513412093521787</v>
          </cell>
          <cell r="V90">
            <v>28.665652364944126</v>
          </cell>
          <cell r="AA90">
            <v>14.598934153909395</v>
          </cell>
        </row>
        <row r="91">
          <cell r="G91">
            <v>40.068712699875825</v>
          </cell>
          <cell r="L91">
            <v>20.293334406637868</v>
          </cell>
          <cell r="Q91">
            <v>50.025646556694568</v>
          </cell>
          <cell r="V91">
            <v>29.370473425989786</v>
          </cell>
          <cell r="AA91">
            <v>22.134138998436278</v>
          </cell>
        </row>
        <row r="93">
          <cell r="G93">
            <v>9.2542609818147508</v>
          </cell>
          <cell r="L93">
            <v>3.4458516399008534</v>
          </cell>
          <cell r="Q93">
            <v>1.5656291861771729</v>
          </cell>
          <cell r="V93">
            <v>1.908178635702761</v>
          </cell>
          <cell r="AA93">
            <v>3.1908501073893771</v>
          </cell>
        </row>
        <row r="94">
          <cell r="G94">
            <v>15.742944880143311</v>
          </cell>
          <cell r="L94">
            <v>9.5334642525197761</v>
          </cell>
          <cell r="Q94">
            <v>21.429201753660269</v>
          </cell>
          <cell r="V94">
            <v>14.615465974707666</v>
          </cell>
          <cell r="AA94">
            <v>9.0514663667235116</v>
          </cell>
        </row>
        <row r="95">
          <cell r="G95">
            <v>18.363744096989858</v>
          </cell>
          <cell r="L95">
            <v>10.92885192310505</v>
          </cell>
          <cell r="Q95">
            <v>26.263838734668987</v>
          </cell>
          <cell r="V95">
            <v>29.355733195169069</v>
          </cell>
          <cell r="AA95">
            <v>12.917943836582941</v>
          </cell>
        </row>
        <row r="96">
          <cell r="G96">
            <v>25.910680529300567</v>
          </cell>
          <cell r="L96">
            <v>15.939393939393941</v>
          </cell>
          <cell r="Q96">
            <v>39.897849462365585</v>
          </cell>
          <cell r="V96">
            <v>31.602484472049689</v>
          </cell>
          <cell r="AA96">
            <v>22.169765878331809</v>
          </cell>
        </row>
        <row r="98">
          <cell r="G98">
            <v>6.7543767617623871</v>
          </cell>
          <cell r="L98">
            <v>2.9955518821094622</v>
          </cell>
          <cell r="Q98">
            <v>1.305120200303004</v>
          </cell>
          <cell r="V98">
            <v>1.7432250627859298</v>
          </cell>
          <cell r="AA98">
            <v>2.8476484921207916</v>
          </cell>
        </row>
        <row r="99">
          <cell r="G99">
            <v>11.740776612168499</v>
          </cell>
          <cell r="L99">
            <v>8.1982876527785393</v>
          </cell>
          <cell r="Q99">
            <v>16.910200149971956</v>
          </cell>
          <cell r="V99">
            <v>12.414391153813121</v>
          </cell>
          <cell r="AA99">
            <v>8.4349812870986565</v>
          </cell>
        </row>
        <row r="100">
          <cell r="G100">
            <v>13.945641419829279</v>
          </cell>
          <cell r="L100">
            <v>9.5201035560262461</v>
          </cell>
          <cell r="Q100">
            <v>20.140872990915163</v>
          </cell>
          <cell r="V100">
            <v>22.472312200137509</v>
          </cell>
          <cell r="AA100">
            <v>11.727083214127825</v>
          </cell>
        </row>
        <row r="101">
          <cell r="G101">
            <v>20.359079093947269</v>
          </cell>
          <cell r="L101">
            <v>13.556701030927837</v>
          </cell>
          <cell r="Q101">
            <v>30.920833333333331</v>
          </cell>
          <cell r="V101">
            <v>25.827411167512693</v>
          </cell>
          <cell r="AA101">
            <v>21.912070145657502</v>
          </cell>
        </row>
        <row r="103">
          <cell r="G103" t="str">
            <v>N/A</v>
          </cell>
          <cell r="L103" t="str">
            <v>N/A</v>
          </cell>
          <cell r="Q103" t="str">
            <v>N/A</v>
          </cell>
          <cell r="V103" t="str">
            <v>N/A</v>
          </cell>
          <cell r="AA103">
            <v>2.564565303030987</v>
          </cell>
        </row>
        <row r="104">
          <cell r="G104" t="str">
            <v>N/A</v>
          </cell>
          <cell r="L104" t="str">
            <v>N/A</v>
          </cell>
          <cell r="Q104" t="str">
            <v>N/A</v>
          </cell>
          <cell r="V104" t="str">
            <v>N/A</v>
          </cell>
          <cell r="AA104">
            <v>7.7785358005928398</v>
          </cell>
        </row>
        <row r="105">
          <cell r="G105" t="str">
            <v>N/A</v>
          </cell>
          <cell r="L105" t="str">
            <v>N/A</v>
          </cell>
          <cell r="Q105" t="str">
            <v>N/A</v>
          </cell>
          <cell r="V105" t="str">
            <v>N/A</v>
          </cell>
          <cell r="AA105">
            <v>11.07627357312486</v>
          </cell>
        </row>
        <row r="106">
          <cell r="G106" t="str">
            <v>N/A</v>
          </cell>
          <cell r="L106" t="str">
            <v>N/A</v>
          </cell>
          <cell r="Q106" t="str">
            <v>N/A</v>
          </cell>
          <cell r="V106" t="str">
            <v>N/A</v>
          </cell>
          <cell r="AA106">
            <v>21.253845427573552</v>
          </cell>
        </row>
      </sheetData>
      <sheetData sheetId="8">
        <row r="24">
          <cell r="E24">
            <v>5362.30610469166</v>
          </cell>
        </row>
      </sheetData>
      <sheetData sheetId="9"/>
      <sheetData sheetId="10"/>
      <sheetData sheetId="11">
        <row r="2">
          <cell r="G2" t="str">
            <v>AQNT</v>
          </cell>
          <cell r="L2" t="str">
            <v>DBLK</v>
          </cell>
          <cell r="Q2" t="str">
            <v>DTAS</v>
          </cell>
          <cell r="V2" t="str">
            <v>RTMD</v>
          </cell>
          <cell r="AA2" t="str">
            <v>VTRU</v>
          </cell>
          <cell r="AF2" t="str">
            <v>IVIL</v>
          </cell>
          <cell r="AK2" t="str">
            <v>TFSM</v>
          </cell>
        </row>
        <row r="3">
          <cell r="G3" t="str">
            <v>aQuantive</v>
          </cell>
          <cell r="L3" t="str">
            <v>DoubleClick</v>
          </cell>
          <cell r="Q3" t="str">
            <v>Digitas</v>
          </cell>
          <cell r="V3" t="str">
            <v>Right Media (Remaining 80%)</v>
          </cell>
          <cell r="AA3" t="str">
            <v>Vertrue</v>
          </cell>
          <cell r="AF3" t="str">
            <v>iVillage</v>
          </cell>
          <cell r="AK3" t="str">
            <v>24/7 Real Media</v>
          </cell>
        </row>
        <row r="5">
          <cell r="G5" t="str">
            <v>Microsoft</v>
          </cell>
          <cell r="L5" t="str">
            <v>Google</v>
          </cell>
          <cell r="Q5" t="str">
            <v>Publicis</v>
          </cell>
          <cell r="V5" t="str">
            <v>Yahoo</v>
          </cell>
          <cell r="AA5" t="str">
            <v>Investor Group</v>
          </cell>
          <cell r="AF5" t="str">
            <v>NBC Universal</v>
          </cell>
          <cell r="AK5" t="str">
            <v>WPP Group</v>
          </cell>
        </row>
        <row r="6">
          <cell r="D6" t="str">
            <v>Calendarization</v>
          </cell>
          <cell r="I6" t="str">
            <v>Calendarization</v>
          </cell>
          <cell r="N6" t="str">
            <v>Calendarization</v>
          </cell>
          <cell r="S6" t="str">
            <v>Calendarization</v>
          </cell>
          <cell r="X6" t="str">
            <v>Calendarization</v>
          </cell>
          <cell r="AC6" t="str">
            <v>Calendarization</v>
          </cell>
          <cell r="AH6" t="str">
            <v>Calendarization</v>
          </cell>
        </row>
        <row r="7">
          <cell r="D7" t="str">
            <v>Old Partial</v>
          </cell>
          <cell r="E7" t="str">
            <v>New Partial</v>
          </cell>
          <cell r="F7" t="str">
            <v>FY</v>
          </cell>
          <cell r="G7" t="str">
            <v>TTM</v>
          </cell>
          <cell r="I7" t="str">
            <v>Old Partial</v>
          </cell>
          <cell r="J7" t="str">
            <v>New Partial</v>
          </cell>
          <cell r="K7" t="str">
            <v>FY</v>
          </cell>
          <cell r="L7" t="str">
            <v>TTM</v>
          </cell>
          <cell r="N7" t="str">
            <v>Old Partial</v>
          </cell>
          <cell r="O7" t="str">
            <v>New Partial</v>
          </cell>
          <cell r="P7" t="str">
            <v>FY</v>
          </cell>
          <cell r="Q7" t="str">
            <v>TTM</v>
          </cell>
          <cell r="S7" t="str">
            <v>Old Partial</v>
          </cell>
          <cell r="T7" t="str">
            <v>New Partial</v>
          </cell>
          <cell r="U7" t="str">
            <v>FY</v>
          </cell>
          <cell r="V7" t="str">
            <v>TTM</v>
          </cell>
          <cell r="X7" t="str">
            <v>Old Partial</v>
          </cell>
          <cell r="Y7" t="str">
            <v>New Partial</v>
          </cell>
          <cell r="Z7" t="str">
            <v>FY</v>
          </cell>
          <cell r="AA7" t="str">
            <v>TTM</v>
          </cell>
          <cell r="AC7" t="str">
            <v>Old Partial</v>
          </cell>
          <cell r="AD7" t="str">
            <v>New Partial</v>
          </cell>
          <cell r="AE7" t="str">
            <v>FY</v>
          </cell>
          <cell r="AF7" t="str">
            <v>TTM</v>
          </cell>
          <cell r="AH7" t="str">
            <v>Old Partial</v>
          </cell>
          <cell r="AI7" t="str">
            <v>New Partial</v>
          </cell>
          <cell r="AJ7" t="str">
            <v>FY</v>
          </cell>
          <cell r="AK7" t="str">
            <v>TTM</v>
          </cell>
        </row>
        <row r="8">
          <cell r="D8">
            <v>92.185000000000002</v>
          </cell>
          <cell r="E8">
            <v>142.62100000000001</v>
          </cell>
          <cell r="F8">
            <v>442.21100000000001</v>
          </cell>
          <cell r="G8">
            <v>492.64699999999999</v>
          </cell>
          <cell r="K8">
            <v>231.8</v>
          </cell>
          <cell r="L8">
            <v>231.8</v>
          </cell>
          <cell r="N8">
            <v>406.44900000000001</v>
          </cell>
          <cell r="O8">
            <v>553.68399999999997</v>
          </cell>
          <cell r="P8">
            <v>565.49699999999996</v>
          </cell>
          <cell r="Q8">
            <v>712.73199999999997</v>
          </cell>
          <cell r="U8" t="str">
            <v>N/A</v>
          </cell>
          <cell r="V8" t="str">
            <v>N/A</v>
          </cell>
          <cell r="X8">
            <v>317.65800000000002</v>
          </cell>
          <cell r="Y8">
            <v>355.90499999999997</v>
          </cell>
          <cell r="Z8">
            <v>658.85500000000002</v>
          </cell>
          <cell r="AA8">
            <v>697.10199999999998</v>
          </cell>
          <cell r="AE8">
            <v>91.061000000000007</v>
          </cell>
          <cell r="AF8">
            <v>91.061000000000007</v>
          </cell>
          <cell r="AH8">
            <v>42.941000000000003</v>
          </cell>
          <cell r="AI8">
            <v>57.662999999999997</v>
          </cell>
          <cell r="AJ8">
            <v>200.24299999999999</v>
          </cell>
          <cell r="AK8">
            <v>214.965</v>
          </cell>
        </row>
        <row r="9">
          <cell r="D9">
            <v>13.378</v>
          </cell>
          <cell r="E9">
            <v>23.588000000000001</v>
          </cell>
          <cell r="F9">
            <v>67.578000000000003</v>
          </cell>
          <cell r="G9">
            <v>77.787999999999997</v>
          </cell>
          <cell r="L9">
            <v>0</v>
          </cell>
          <cell r="N9">
            <v>149.01300000000001</v>
          </cell>
          <cell r="O9">
            <v>174.298</v>
          </cell>
          <cell r="P9">
            <v>198.066</v>
          </cell>
          <cell r="Q9">
            <v>223.35100000000003</v>
          </cell>
          <cell r="V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E9">
            <v>0</v>
          </cell>
          <cell r="AF9">
            <v>0</v>
          </cell>
          <cell r="AH9">
            <v>27.266999999999999</v>
          </cell>
          <cell r="AI9">
            <v>39.052999999999997</v>
          </cell>
          <cell r="AJ9">
            <v>129.41399999999999</v>
          </cell>
          <cell r="AK9">
            <v>141.19999999999999</v>
          </cell>
        </row>
        <row r="10">
          <cell r="D10">
            <v>78.807000000000002</v>
          </cell>
          <cell r="E10">
            <v>119.03300000000002</v>
          </cell>
          <cell r="F10">
            <v>374.63300000000004</v>
          </cell>
          <cell r="G10">
            <v>414.85900000000004</v>
          </cell>
          <cell r="I10">
            <v>0</v>
          </cell>
          <cell r="J10">
            <v>0</v>
          </cell>
          <cell r="K10">
            <v>231.8</v>
          </cell>
          <cell r="L10">
            <v>231.8</v>
          </cell>
          <cell r="N10">
            <v>257.43600000000004</v>
          </cell>
          <cell r="O10">
            <v>379.38599999999997</v>
          </cell>
          <cell r="P10">
            <v>367.43099999999993</v>
          </cell>
          <cell r="Q10">
            <v>489.38099999999986</v>
          </cell>
          <cell r="S10" t="str">
            <v>N/A</v>
          </cell>
          <cell r="T10" t="str">
            <v>N/A</v>
          </cell>
          <cell r="U10" t="str">
            <v>N/A</v>
          </cell>
          <cell r="V10" t="str">
            <v>N/A</v>
          </cell>
          <cell r="X10">
            <v>317.65800000000002</v>
          </cell>
          <cell r="Y10">
            <v>355.90499999999997</v>
          </cell>
          <cell r="Z10">
            <v>658.85500000000002</v>
          </cell>
          <cell r="AA10">
            <v>697.10199999999998</v>
          </cell>
          <cell r="AC10">
            <v>0</v>
          </cell>
          <cell r="AD10">
            <v>0</v>
          </cell>
          <cell r="AE10">
            <v>91.061000000000007</v>
          </cell>
          <cell r="AF10">
            <v>91.061000000000007</v>
          </cell>
          <cell r="AH10">
            <v>15.674000000000003</v>
          </cell>
          <cell r="AI10">
            <v>18.61</v>
          </cell>
          <cell r="AJ10">
            <v>70.829000000000008</v>
          </cell>
          <cell r="AK10">
            <v>73.765000000000001</v>
          </cell>
        </row>
        <row r="11">
          <cell r="D11">
            <v>67.653999999999996</v>
          </cell>
          <cell r="E11">
            <v>100.185</v>
          </cell>
          <cell r="F11">
            <v>298.62699999999995</v>
          </cell>
          <cell r="G11">
            <v>331.15799999999996</v>
          </cell>
          <cell r="L11">
            <v>0</v>
          </cell>
          <cell r="N11">
            <v>229.60400000000001</v>
          </cell>
          <cell r="O11">
            <v>350.41800000000001</v>
          </cell>
          <cell r="P11">
            <v>329.92099999999994</v>
          </cell>
          <cell r="Q11">
            <v>450.7349999999999</v>
          </cell>
          <cell r="V11">
            <v>0</v>
          </cell>
          <cell r="X11">
            <v>283.12399999999997</v>
          </cell>
          <cell r="Y11">
            <v>323.98700000000002</v>
          </cell>
          <cell r="Z11">
            <v>593.51400000000001</v>
          </cell>
          <cell r="AA11">
            <v>634.37699999999995</v>
          </cell>
          <cell r="AE11">
            <v>83.007999999999996</v>
          </cell>
          <cell r="AF11">
            <v>83.007999999999996</v>
          </cell>
          <cell r="AH11">
            <v>22.931000000000001</v>
          </cell>
          <cell r="AI11">
            <v>18.768999999999998</v>
          </cell>
          <cell r="AJ11">
            <v>78.796000000000006</v>
          </cell>
          <cell r="AK11">
            <v>74.634</v>
          </cell>
        </row>
        <row r="12">
          <cell r="D12">
            <v>2.036</v>
          </cell>
          <cell r="E12">
            <v>2.7429999999999999</v>
          </cell>
          <cell r="F12">
            <v>9.33</v>
          </cell>
          <cell r="G12">
            <v>10.037000000000001</v>
          </cell>
          <cell r="L12">
            <v>0</v>
          </cell>
          <cell r="N12">
            <v>2.1</v>
          </cell>
          <cell r="O12">
            <v>3.1579999999999999</v>
          </cell>
          <cell r="P12">
            <v>2.8</v>
          </cell>
          <cell r="Q12">
            <v>3.8580000000000001</v>
          </cell>
          <cell r="V12">
            <v>0</v>
          </cell>
          <cell r="X12">
            <v>4.633</v>
          </cell>
          <cell r="Y12">
            <v>4.16</v>
          </cell>
          <cell r="Z12">
            <v>8.36</v>
          </cell>
          <cell r="AA12">
            <v>7.8869999999999996</v>
          </cell>
          <cell r="AE12">
            <v>6.8</v>
          </cell>
          <cell r="AF12">
            <v>6.8</v>
          </cell>
          <cell r="AH12">
            <v>1.042</v>
          </cell>
          <cell r="AI12">
            <v>0.74199999999999999</v>
          </cell>
          <cell r="AJ12">
            <v>3.8610000000000002</v>
          </cell>
          <cell r="AK12">
            <v>3.5609999999999999</v>
          </cell>
        </row>
        <row r="13">
          <cell r="D13">
            <v>3.7630000000000003</v>
          </cell>
          <cell r="E13">
            <v>5.4079999999999995</v>
          </cell>
          <cell r="F13">
            <v>16.445</v>
          </cell>
          <cell r="G13">
            <v>18.09</v>
          </cell>
          <cell r="L13">
            <v>0</v>
          </cell>
          <cell r="N13">
            <v>6.793000000000001</v>
          </cell>
          <cell r="O13">
            <v>8.5530000000000008</v>
          </cell>
          <cell r="P13">
            <v>9.5040000000000013</v>
          </cell>
          <cell r="Q13">
            <v>11.264000000000001</v>
          </cell>
          <cell r="V13">
            <v>0</v>
          </cell>
          <cell r="X13">
            <v>8.3919999999999995</v>
          </cell>
          <cell r="Y13">
            <v>8.5860000000000003</v>
          </cell>
          <cell r="Z13">
            <v>17.228999999999999</v>
          </cell>
          <cell r="AA13">
            <v>17.422999999999998</v>
          </cell>
          <cell r="AE13">
            <v>2.1060000000000008</v>
          </cell>
          <cell r="AF13">
            <v>2.1060000000000008</v>
          </cell>
          <cell r="AH13">
            <v>0.83199999999999996</v>
          </cell>
          <cell r="AI13">
            <v>1.107</v>
          </cell>
          <cell r="AJ13">
            <v>3.7989999999999999</v>
          </cell>
          <cell r="AK13">
            <v>4.0739999999999998</v>
          </cell>
        </row>
        <row r="14">
          <cell r="D14">
            <v>4.7489999999999997</v>
          </cell>
          <cell r="E14">
            <v>4.7039999999999997</v>
          </cell>
          <cell r="F14">
            <v>18.553999999999998</v>
          </cell>
          <cell r="G14">
            <v>18.509</v>
          </cell>
          <cell r="L14">
            <v>0</v>
          </cell>
          <cell r="N14">
            <v>1.5820000000000001</v>
          </cell>
          <cell r="O14">
            <v>6.1239999999999997</v>
          </cell>
          <cell r="P14">
            <v>2.3540000000000001</v>
          </cell>
          <cell r="Q14">
            <v>6.8959999999999999</v>
          </cell>
          <cell r="V14">
            <v>0</v>
          </cell>
          <cell r="X14">
            <v>2.25</v>
          </cell>
          <cell r="Y14">
            <v>2.3780000000000001</v>
          </cell>
          <cell r="Z14">
            <v>4.5309999999999997</v>
          </cell>
          <cell r="AA14">
            <v>4.6589999999999998</v>
          </cell>
          <cell r="AE14">
            <v>0.20499999999999999</v>
          </cell>
          <cell r="AF14">
            <v>0.20499999999999999</v>
          </cell>
          <cell r="AH14">
            <v>9.0389999999999997</v>
          </cell>
          <cell r="AI14">
            <v>2.7949999999999999</v>
          </cell>
          <cell r="AJ14">
            <v>20.446999999999999</v>
          </cell>
          <cell r="AK14">
            <v>14.202999999999998</v>
          </cell>
        </row>
        <row r="15">
          <cell r="D15">
            <v>1.9</v>
          </cell>
          <cell r="E15">
            <v>0</v>
          </cell>
          <cell r="F15">
            <v>0</v>
          </cell>
          <cell r="G15">
            <v>-1.9</v>
          </cell>
          <cell r="L15">
            <v>0</v>
          </cell>
          <cell r="N15">
            <v>0</v>
          </cell>
          <cell r="O15">
            <v>2.39</v>
          </cell>
          <cell r="P15">
            <v>0.88100000000000001</v>
          </cell>
          <cell r="Q15">
            <v>3.2709999999999999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E15">
            <v>0.188</v>
          </cell>
          <cell r="AF15">
            <v>0.188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</row>
        <row r="17">
          <cell r="D17">
            <v>23.601000000000003</v>
          </cell>
          <cell r="E17">
            <v>31.70300000000001</v>
          </cell>
          <cell r="F17">
            <v>120.33500000000009</v>
          </cell>
          <cell r="G17">
            <v>128.4370000000001</v>
          </cell>
          <cell r="K17">
            <v>71.900000000000006</v>
          </cell>
          <cell r="L17">
            <v>71.900000000000006</v>
          </cell>
          <cell r="N17">
            <v>38.307000000000023</v>
          </cell>
          <cell r="O17">
            <v>49.192999999999962</v>
          </cell>
          <cell r="P17">
            <v>53.048999999999992</v>
          </cell>
          <cell r="Q17">
            <v>63.934999999999938</v>
          </cell>
          <cell r="U17" t="str">
            <v>N/A</v>
          </cell>
          <cell r="V17" t="str">
            <v>N/A</v>
          </cell>
          <cell r="X17">
            <v>49.809000000000054</v>
          </cell>
          <cell r="Y17">
            <v>47.041999999999945</v>
          </cell>
          <cell r="Z17">
            <v>95.461000000000013</v>
          </cell>
          <cell r="AA17">
            <v>92.693999999999903</v>
          </cell>
          <cell r="AC17">
            <v>0</v>
          </cell>
          <cell r="AD17">
            <v>0</v>
          </cell>
          <cell r="AE17">
            <v>17.352000000000011</v>
          </cell>
          <cell r="AF17">
            <v>17.352000000000011</v>
          </cell>
          <cell r="AH17">
            <v>3.6560000000000015</v>
          </cell>
          <cell r="AI17">
            <v>4.4850000000000012</v>
          </cell>
          <cell r="AJ17">
            <v>20.14</v>
          </cell>
          <cell r="AK17">
            <v>20.968999999999998</v>
          </cell>
        </row>
        <row r="18">
          <cell r="D18">
            <v>17.802000000000007</v>
          </cell>
          <cell r="E18">
            <v>23.552000000000014</v>
          </cell>
          <cell r="F18">
            <v>94.560000000000088</v>
          </cell>
          <cell r="G18">
            <v>100.3100000000001</v>
          </cell>
          <cell r="K18" t="str">
            <v>N/A</v>
          </cell>
          <cell r="L18" t="str">
            <v>N/A</v>
          </cell>
          <cell r="N18">
            <v>29.414000000000023</v>
          </cell>
          <cell r="O18">
            <v>37.481999999999964</v>
          </cell>
          <cell r="P18">
            <v>40.74499999999999</v>
          </cell>
          <cell r="Q18">
            <v>48.812999999999924</v>
          </cell>
          <cell r="U18" t="str">
            <v>N/A</v>
          </cell>
          <cell r="V18" t="str">
            <v>N/A</v>
          </cell>
          <cell r="X18">
            <v>36.784000000000049</v>
          </cell>
          <cell r="Y18">
            <v>34.29599999999995</v>
          </cell>
          <cell r="Z18">
            <v>69.872000000000014</v>
          </cell>
          <cell r="AA18">
            <v>67.383999999999915</v>
          </cell>
          <cell r="AC18">
            <v>0</v>
          </cell>
          <cell r="AD18">
            <v>0</v>
          </cell>
          <cell r="AE18">
            <v>8.4460000000000122</v>
          </cell>
          <cell r="AF18">
            <v>8.4460000000000122</v>
          </cell>
          <cell r="AH18">
            <v>1.7820000000000018</v>
          </cell>
          <cell r="AI18">
            <v>2.636000000000001</v>
          </cell>
          <cell r="AJ18">
            <v>12.48</v>
          </cell>
          <cell r="AK18">
            <v>13.334</v>
          </cell>
        </row>
        <row r="20">
          <cell r="D20" t="str">
            <v>Balance Sheet Data</v>
          </cell>
          <cell r="I20" t="str">
            <v>Balance Sheet Data</v>
          </cell>
          <cell r="N20" t="str">
            <v>Balance Sheet Data</v>
          </cell>
          <cell r="S20" t="str">
            <v>Balance Sheet Data</v>
          </cell>
          <cell r="AC20" t="str">
            <v>Balance Sheet Data</v>
          </cell>
          <cell r="AH20" t="str">
            <v>Balance Sheet Data</v>
          </cell>
        </row>
        <row r="21">
          <cell r="G21">
            <v>315.70699999999999</v>
          </cell>
          <cell r="Q21">
            <v>147.434</v>
          </cell>
          <cell r="V21" t="str">
            <v>N/A</v>
          </cell>
          <cell r="AA21">
            <v>59.975000000000001</v>
          </cell>
          <cell r="AF21">
            <v>55.881</v>
          </cell>
          <cell r="AK21">
            <v>67.600999999999999</v>
          </cell>
        </row>
        <row r="22">
          <cell r="G22">
            <v>0</v>
          </cell>
          <cell r="Q22">
            <v>0.158</v>
          </cell>
          <cell r="V22" t="str">
            <v>N/A</v>
          </cell>
          <cell r="AA22">
            <v>148.81699999999998</v>
          </cell>
          <cell r="AF22">
            <v>0</v>
          </cell>
          <cell r="AK22">
            <v>0</v>
          </cell>
        </row>
        <row r="23">
          <cell r="G23">
            <v>0</v>
          </cell>
          <cell r="Q23">
            <v>0</v>
          </cell>
          <cell r="V23" t="str">
            <v>N/A</v>
          </cell>
          <cell r="AA23">
            <v>0</v>
          </cell>
          <cell r="AF23">
            <v>0</v>
          </cell>
          <cell r="AK23">
            <v>0</v>
          </cell>
        </row>
        <row r="24">
          <cell r="G24">
            <v>0</v>
          </cell>
          <cell r="Q24">
            <v>0</v>
          </cell>
          <cell r="V24" t="str">
            <v>N/A</v>
          </cell>
          <cell r="AA24">
            <v>0</v>
          </cell>
          <cell r="AF24">
            <v>0</v>
          </cell>
          <cell r="AK24">
            <v>1.7569999999999999</v>
          </cell>
        </row>
        <row r="26">
          <cell r="D26" t="str">
            <v>Equity Research Projections</v>
          </cell>
          <cell r="I26" t="str">
            <v>Equity Research Projections</v>
          </cell>
          <cell r="N26" t="str">
            <v>Equity Research Projections</v>
          </cell>
          <cell r="S26" t="str">
            <v>Equity Research Projections</v>
          </cell>
          <cell r="AC26" t="str">
            <v>Equity Research Projections</v>
          </cell>
          <cell r="AH26" t="str">
            <v>Equity Research Projections</v>
          </cell>
        </row>
        <row r="27">
          <cell r="D27">
            <v>39447</v>
          </cell>
          <cell r="E27">
            <v>39813</v>
          </cell>
          <cell r="I27">
            <v>39447</v>
          </cell>
          <cell r="J27">
            <v>39813</v>
          </cell>
          <cell r="N27">
            <v>39082</v>
          </cell>
          <cell r="O27">
            <v>39447</v>
          </cell>
          <cell r="S27">
            <v>39447</v>
          </cell>
          <cell r="T27">
            <v>39813</v>
          </cell>
          <cell r="X27">
            <v>39447</v>
          </cell>
          <cell r="Y27">
            <v>39813</v>
          </cell>
          <cell r="AC27">
            <v>39082</v>
          </cell>
          <cell r="AD27">
            <v>39447</v>
          </cell>
          <cell r="AH27">
            <v>39447</v>
          </cell>
          <cell r="AI27">
            <v>39813</v>
          </cell>
        </row>
        <row r="28">
          <cell r="G28" t="str">
            <v>CS</v>
          </cell>
          <cell r="L28" t="str">
            <v>JPM</v>
          </cell>
          <cell r="Q28" t="str">
            <v>JEF</v>
          </cell>
          <cell r="V28" t="str">
            <v>N/A</v>
          </cell>
          <cell r="AA28" t="str">
            <v>FBW</v>
          </cell>
          <cell r="AF28" t="str">
            <v>DB</v>
          </cell>
          <cell r="AK28" t="str">
            <v>RBC</v>
          </cell>
        </row>
        <row r="29">
          <cell r="G29" t="str">
            <v>5.8.07</v>
          </cell>
          <cell r="L29" t="str">
            <v>3.11.08</v>
          </cell>
          <cell r="Q29">
            <v>39113</v>
          </cell>
          <cell r="V29" t="str">
            <v>N/A</v>
          </cell>
          <cell r="AA29" t="str">
            <v>5.8.07</v>
          </cell>
          <cell r="AF29" t="str">
            <v>3.6.06</v>
          </cell>
          <cell r="AK29" t="str">
            <v>5.17.07</v>
          </cell>
        </row>
        <row r="30">
          <cell r="D30">
            <v>610.20000000000005</v>
          </cell>
          <cell r="E30">
            <v>748.6</v>
          </cell>
          <cell r="I30">
            <v>296.7</v>
          </cell>
          <cell r="J30">
            <v>379.06666666666666</v>
          </cell>
          <cell r="N30">
            <v>743.31399999999996</v>
          </cell>
          <cell r="O30">
            <v>899.03800000000001</v>
          </cell>
          <cell r="S30">
            <v>70</v>
          </cell>
          <cell r="T30" t="str">
            <v>N/A</v>
          </cell>
          <cell r="X30">
            <v>679.79649999999992</v>
          </cell>
          <cell r="Y30" t="str">
            <v>N/A</v>
          </cell>
          <cell r="AC30">
            <v>109</v>
          </cell>
          <cell r="AD30">
            <v>125</v>
          </cell>
          <cell r="AH30">
            <v>269.10000000000002</v>
          </cell>
          <cell r="AI30">
            <v>355.4</v>
          </cell>
        </row>
        <row r="31">
          <cell r="D31">
            <v>154.4</v>
          </cell>
          <cell r="E31">
            <v>197.8</v>
          </cell>
          <cell r="I31">
            <v>97.9</v>
          </cell>
          <cell r="J31">
            <v>100.79999999999998</v>
          </cell>
          <cell r="N31">
            <v>63.366</v>
          </cell>
          <cell r="O31">
            <v>77.994</v>
          </cell>
          <cell r="S31">
            <v>17.5</v>
          </cell>
          <cell r="T31" t="str">
            <v>N/A</v>
          </cell>
          <cell r="X31">
            <v>102.4465</v>
          </cell>
          <cell r="Y31" t="str">
            <v>N/A</v>
          </cell>
          <cell r="AC31">
            <v>25.8</v>
          </cell>
          <cell r="AD31">
            <v>34.4</v>
          </cell>
          <cell r="AH31">
            <v>26.9</v>
          </cell>
          <cell r="AI31">
            <v>38.1</v>
          </cell>
        </row>
        <row r="32">
          <cell r="D32">
            <v>119.24</v>
          </cell>
          <cell r="E32">
            <v>153.37</v>
          </cell>
          <cell r="I32" t="str">
            <v>N/A</v>
          </cell>
          <cell r="J32" t="str">
            <v>N/A</v>
          </cell>
          <cell r="N32">
            <v>47.471000000000004</v>
          </cell>
          <cell r="O32">
            <v>58.024999999999999</v>
          </cell>
          <cell r="S32" t="str">
            <v>N/A</v>
          </cell>
          <cell r="T32" t="str">
            <v>N/A</v>
          </cell>
          <cell r="X32" t="str">
            <v>N/A</v>
          </cell>
          <cell r="Y32" t="str">
            <v>N/A</v>
          </cell>
          <cell r="AC32" t="str">
            <v>N/A</v>
          </cell>
          <cell r="AD32" t="str">
            <v>N/A</v>
          </cell>
          <cell r="AH32" t="str">
            <v>N/A</v>
          </cell>
          <cell r="AI32" t="str">
            <v>N/A</v>
          </cell>
        </row>
        <row r="34">
          <cell r="D34" t="str">
            <v>Diluted Shares Calculation</v>
          </cell>
          <cell r="I34" t="str">
            <v>Diluted Shares Calculation</v>
          </cell>
          <cell r="N34" t="str">
            <v>Diluted Shares Calculation</v>
          </cell>
          <cell r="S34" t="str">
            <v>Diluted Shares Calculation</v>
          </cell>
          <cell r="AC34" t="str">
            <v>Diluted Shares Calculation</v>
          </cell>
          <cell r="AH34" t="str">
            <v>Diluted Shares Calculation</v>
          </cell>
        </row>
        <row r="35">
          <cell r="G35">
            <v>39220</v>
          </cell>
          <cell r="L35">
            <v>39185</v>
          </cell>
          <cell r="Q35">
            <v>39072</v>
          </cell>
          <cell r="V35">
            <v>39201</v>
          </cell>
          <cell r="AA35">
            <v>39163</v>
          </cell>
          <cell r="AF35">
            <v>38782</v>
          </cell>
          <cell r="AK35">
            <v>39219</v>
          </cell>
        </row>
        <row r="36">
          <cell r="G36">
            <v>66.5</v>
          </cell>
          <cell r="L36" t="str">
            <v>N/A</v>
          </cell>
          <cell r="Q36">
            <v>13.5</v>
          </cell>
          <cell r="V36" t="str">
            <v>N/A</v>
          </cell>
          <cell r="AA36">
            <v>48.5</v>
          </cell>
          <cell r="AF36">
            <v>8.5</v>
          </cell>
          <cell r="AK36">
            <v>11.75</v>
          </cell>
        </row>
        <row r="37">
          <cell r="G37">
            <v>78.924220000000005</v>
          </cell>
          <cell r="L37" t="str">
            <v>N/A</v>
          </cell>
          <cell r="Q37">
            <v>86.510115999999996</v>
          </cell>
          <cell r="V37" t="str">
            <v>N/A</v>
          </cell>
          <cell r="AA37">
            <v>9.6969999999999992</v>
          </cell>
          <cell r="AF37">
            <v>72.733710000000002</v>
          </cell>
          <cell r="AK37">
            <v>50.998632000000001</v>
          </cell>
        </row>
        <row r="39">
          <cell r="E39" t="str">
            <v>Total</v>
          </cell>
          <cell r="F39" t="str">
            <v>Strike</v>
          </cell>
          <cell r="G39" t="str">
            <v>Dilution</v>
          </cell>
          <cell r="J39" t="str">
            <v>Total</v>
          </cell>
          <cell r="K39" t="str">
            <v>Strike</v>
          </cell>
          <cell r="L39" t="str">
            <v>Dilution</v>
          </cell>
          <cell r="O39" t="str">
            <v>Total</v>
          </cell>
          <cell r="P39" t="str">
            <v>Strike</v>
          </cell>
          <cell r="Q39" t="str">
            <v>Dilution</v>
          </cell>
          <cell r="T39" t="str">
            <v>Total</v>
          </cell>
          <cell r="U39" t="str">
            <v>Strike</v>
          </cell>
          <cell r="V39" t="str">
            <v>Dilution</v>
          </cell>
          <cell r="Y39" t="str">
            <v>Total</v>
          </cell>
          <cell r="Z39" t="str">
            <v>Strike</v>
          </cell>
          <cell r="AA39" t="str">
            <v>Dilution</v>
          </cell>
          <cell r="AD39" t="str">
            <v>Total</v>
          </cell>
          <cell r="AE39" t="str">
            <v>Strike</v>
          </cell>
          <cell r="AF39" t="str">
            <v>Dilution</v>
          </cell>
          <cell r="AI39" t="str">
            <v>Total</v>
          </cell>
          <cell r="AJ39" t="str">
            <v>Strike</v>
          </cell>
          <cell r="AK39" t="str">
            <v>Dilution</v>
          </cell>
        </row>
        <row r="40">
          <cell r="E40">
            <v>12.638999999999999</v>
          </cell>
          <cell r="F40">
            <v>11.27</v>
          </cell>
          <cell r="G40">
            <v>10.497022105263158</v>
          </cell>
          <cell r="O40">
            <v>1.2419789999999999</v>
          </cell>
          <cell r="P40">
            <v>1</v>
          </cell>
          <cell r="Q40">
            <v>1.1499805555555556</v>
          </cell>
          <cell r="Y40">
            <v>0.41899999999999998</v>
          </cell>
          <cell r="Z40">
            <v>12.4</v>
          </cell>
          <cell r="AA40">
            <v>0.31187422680412369</v>
          </cell>
          <cell r="AD40">
            <v>0.14974999999999999</v>
          </cell>
          <cell r="AE40">
            <v>0.63</v>
          </cell>
          <cell r="AF40">
            <v>0.13865088235294118</v>
          </cell>
          <cell r="AI40">
            <v>1.103</v>
          </cell>
          <cell r="AJ40">
            <v>1.1200000000000001</v>
          </cell>
          <cell r="AK40">
            <v>0.99786297872340424</v>
          </cell>
        </row>
        <row r="41">
          <cell r="E41">
            <v>6.1633281972265017</v>
          </cell>
          <cell r="F41">
            <v>12.98</v>
          </cell>
          <cell r="G41">
            <v>6.1633281972265017</v>
          </cell>
          <cell r="O41">
            <v>5.7526489999999999</v>
          </cell>
          <cell r="P41">
            <v>2.65</v>
          </cell>
          <cell r="Q41">
            <v>4.6234253074074072</v>
          </cell>
          <cell r="Y41">
            <v>0.377</v>
          </cell>
          <cell r="Z41">
            <v>16.43</v>
          </cell>
          <cell r="AA41">
            <v>0.24928639175257733</v>
          </cell>
          <cell r="AD41">
            <v>1.799199</v>
          </cell>
          <cell r="AE41">
            <v>1.2</v>
          </cell>
          <cell r="AF41">
            <v>1.5451944352941176</v>
          </cell>
          <cell r="AI41">
            <v>2.7090000000000001</v>
          </cell>
          <cell r="AJ41">
            <v>4.1900000000000004</v>
          </cell>
          <cell r="AK41">
            <v>1.7429821276595745</v>
          </cell>
        </row>
        <row r="42">
          <cell r="G42">
            <v>0</v>
          </cell>
          <cell r="O42">
            <v>1.935381</v>
          </cell>
          <cell r="P42">
            <v>4.3099999999999996</v>
          </cell>
          <cell r="Q42">
            <v>1.3174926955555555</v>
          </cell>
          <cell r="Y42">
            <v>0.54600000000000004</v>
          </cell>
          <cell r="Z42">
            <v>20.65</v>
          </cell>
          <cell r="AA42">
            <v>0.31352783505154641</v>
          </cell>
          <cell r="AD42">
            <v>2.0885929999999999</v>
          </cell>
          <cell r="AE42">
            <v>1.51</v>
          </cell>
          <cell r="AF42">
            <v>1.7175605964705882</v>
          </cell>
          <cell r="AI42">
            <v>3.1680000000000001</v>
          </cell>
          <cell r="AJ42">
            <v>6.65</v>
          </cell>
          <cell r="AK42">
            <v>1.3750468085106382</v>
          </cell>
        </row>
        <row r="43">
          <cell r="G43">
            <v>0</v>
          </cell>
          <cell r="O43">
            <v>2.1461610000000002</v>
          </cell>
          <cell r="P43">
            <v>7.54</v>
          </cell>
          <cell r="Q43">
            <v>0.94749033777777769</v>
          </cell>
          <cell r="Y43">
            <v>0.82899999999999996</v>
          </cell>
          <cell r="Z43">
            <v>29.47</v>
          </cell>
          <cell r="AA43">
            <v>0.32527567010309277</v>
          </cell>
          <cell r="AD43">
            <v>0.86277199999999998</v>
          </cell>
          <cell r="AE43">
            <v>2.71</v>
          </cell>
          <cell r="AF43">
            <v>0.58769998588235295</v>
          </cell>
          <cell r="AI43">
            <v>0.14699999999999999</v>
          </cell>
          <cell r="AJ43">
            <v>80.06</v>
          </cell>
          <cell r="AK43">
            <v>0</v>
          </cell>
        </row>
        <row r="44">
          <cell r="G44">
            <v>0</v>
          </cell>
          <cell r="O44">
            <v>2.5046840000000001</v>
          </cell>
          <cell r="P44">
            <v>10.18</v>
          </cell>
          <cell r="Q44">
            <v>0.6159667318518518</v>
          </cell>
          <cell r="Y44">
            <v>0.36</v>
          </cell>
          <cell r="Z44">
            <v>36.86</v>
          </cell>
          <cell r="AA44">
            <v>8.6400000000000032E-2</v>
          </cell>
          <cell r="AD44">
            <v>0.20774999999999999</v>
          </cell>
          <cell r="AE44">
            <v>3.51</v>
          </cell>
          <cell r="AF44">
            <v>0.12196147058823528</v>
          </cell>
          <cell r="AI44">
            <v>1.7142857142857142</v>
          </cell>
          <cell r="AJ44">
            <v>8.75</v>
          </cell>
          <cell r="AK44">
            <v>1.7142857142857142</v>
          </cell>
        </row>
        <row r="45">
          <cell r="G45">
            <v>0</v>
          </cell>
          <cell r="O45">
            <v>0.91194799999999998</v>
          </cell>
          <cell r="P45">
            <v>14.43</v>
          </cell>
          <cell r="Q45">
            <v>0</v>
          </cell>
          <cell r="Y45">
            <v>2.2292999999999998</v>
          </cell>
          <cell r="Z45">
            <v>40.369999999999997</v>
          </cell>
          <cell r="AA45">
            <v>2.2292999999999998</v>
          </cell>
          <cell r="AD45">
            <v>2.5315799999999999</v>
          </cell>
          <cell r="AE45">
            <v>5.91</v>
          </cell>
          <cell r="AF45">
            <v>0.7713873176470587</v>
          </cell>
          <cell r="AI45">
            <v>0.4</v>
          </cell>
          <cell r="AJ45">
            <v>9.5686</v>
          </cell>
          <cell r="AK45">
            <v>7.426042553191492E-2</v>
          </cell>
        </row>
        <row r="46">
          <cell r="G46">
            <v>0</v>
          </cell>
          <cell r="O46">
            <v>0.13457</v>
          </cell>
          <cell r="P46">
            <v>18.59</v>
          </cell>
          <cell r="Q46">
            <v>0</v>
          </cell>
          <cell r="AA46">
            <v>0</v>
          </cell>
          <cell r="AD46">
            <v>0.31087900000000002</v>
          </cell>
          <cell r="AE46">
            <v>7.72</v>
          </cell>
          <cell r="AF46">
            <v>2.8527720000000034E-2</v>
          </cell>
          <cell r="AK46">
            <v>0</v>
          </cell>
        </row>
        <row r="47">
          <cell r="G47">
            <v>0</v>
          </cell>
          <cell r="Q47">
            <v>0</v>
          </cell>
          <cell r="AA47">
            <v>0</v>
          </cell>
          <cell r="AD47">
            <v>0.15254200000000001</v>
          </cell>
          <cell r="AE47">
            <v>16.170000000000002</v>
          </cell>
          <cell r="AF47">
            <v>0</v>
          </cell>
          <cell r="AK47">
            <v>0</v>
          </cell>
        </row>
        <row r="48">
          <cell r="G48">
            <v>0</v>
          </cell>
          <cell r="Q48">
            <v>0</v>
          </cell>
          <cell r="AA48">
            <v>0</v>
          </cell>
          <cell r="AD48">
            <v>0.27140500000000001</v>
          </cell>
          <cell r="AE48">
            <v>25</v>
          </cell>
          <cell r="AF48">
            <v>0</v>
          </cell>
          <cell r="AK48">
            <v>0</v>
          </cell>
        </row>
        <row r="49">
          <cell r="G49">
            <v>0</v>
          </cell>
          <cell r="Q49">
            <v>0</v>
          </cell>
          <cell r="AA49">
            <v>0</v>
          </cell>
          <cell r="AD49">
            <v>3.9050000000000001E-2</v>
          </cell>
          <cell r="AE49">
            <v>38.53</v>
          </cell>
          <cell r="AF49">
            <v>0</v>
          </cell>
          <cell r="AK49">
            <v>0</v>
          </cell>
        </row>
        <row r="50">
          <cell r="G50">
            <v>0</v>
          </cell>
          <cell r="Q50">
            <v>0</v>
          </cell>
          <cell r="AA50">
            <v>0</v>
          </cell>
          <cell r="AD50">
            <v>8.34E-4</v>
          </cell>
          <cell r="AE50">
            <v>72.94</v>
          </cell>
          <cell r="AF50">
            <v>0</v>
          </cell>
          <cell r="AK50">
            <v>0</v>
          </cell>
        </row>
        <row r="51">
          <cell r="G51">
            <v>95.584570302489666</v>
          </cell>
          <cell r="Q51">
            <v>95.164471628148149</v>
          </cell>
          <cell r="AA51">
            <v>13.212664123711338</v>
          </cell>
          <cell r="AF51">
            <v>77.644692408235301</v>
          </cell>
          <cell r="AK51">
            <v>56.90307005471125</v>
          </cell>
        </row>
        <row r="53">
          <cell r="D53" t="str">
            <v>Valuation Metrics</v>
          </cell>
          <cell r="I53" t="str">
            <v>Valuation Metrics</v>
          </cell>
          <cell r="N53" t="str">
            <v>Valuation Metrics</v>
          </cell>
          <cell r="S53" t="str">
            <v>Valuation Metrics</v>
          </cell>
          <cell r="AC53" t="str">
            <v>Valuation Metrics</v>
          </cell>
          <cell r="AH53" t="str">
            <v>Valuation Metrics</v>
          </cell>
        </row>
        <row r="55">
          <cell r="G55">
            <v>6356.373925115563</v>
          </cell>
          <cell r="L55">
            <v>3100</v>
          </cell>
          <cell r="Q55">
            <v>1284.7203669800001</v>
          </cell>
          <cell r="V55">
            <v>850</v>
          </cell>
          <cell r="AA55">
            <v>640.81420999999989</v>
          </cell>
          <cell r="AF55">
            <v>659.97988547</v>
          </cell>
          <cell r="AK55">
            <v>668.61107314285721</v>
          </cell>
        </row>
        <row r="56">
          <cell r="G56">
            <v>6040.6669251155627</v>
          </cell>
          <cell r="L56">
            <v>3100</v>
          </cell>
          <cell r="Q56">
            <v>1137.44436698</v>
          </cell>
          <cell r="V56">
            <v>850</v>
          </cell>
          <cell r="AA56">
            <v>729.65620999999987</v>
          </cell>
          <cell r="AF56">
            <v>604.09888547000003</v>
          </cell>
          <cell r="AK56">
            <v>602.76707314285716</v>
          </cell>
        </row>
        <row r="58">
          <cell r="D58" t="str">
            <v>Valuation Multiples</v>
          </cell>
          <cell r="I58" t="str">
            <v>Valuation Multiples</v>
          </cell>
          <cell r="N58" t="str">
            <v>Valuation Multiples</v>
          </cell>
          <cell r="S58" t="str">
            <v>Valuation Multiples</v>
          </cell>
          <cell r="X58" t="str">
            <v>Valuation Multiples</v>
          </cell>
          <cell r="AC58" t="str">
            <v>Valuation Multiples</v>
          </cell>
          <cell r="AH58" t="str">
            <v>Valuation Multiples</v>
          </cell>
        </row>
        <row r="59">
          <cell r="D59" t="str">
            <v>TTM</v>
          </cell>
          <cell r="E59">
            <v>39447</v>
          </cell>
          <cell r="F59">
            <v>39813</v>
          </cell>
          <cell r="I59" t="str">
            <v>TTM</v>
          </cell>
          <cell r="J59">
            <v>39447</v>
          </cell>
          <cell r="K59">
            <v>39813</v>
          </cell>
          <cell r="N59" t="str">
            <v>TTM</v>
          </cell>
          <cell r="O59">
            <v>39082</v>
          </cell>
          <cell r="P59">
            <v>39447</v>
          </cell>
          <cell r="S59" t="str">
            <v>TTM</v>
          </cell>
          <cell r="T59">
            <v>39447</v>
          </cell>
          <cell r="U59">
            <v>39813</v>
          </cell>
          <cell r="X59" t="str">
            <v>TTM</v>
          </cell>
          <cell r="Y59">
            <v>39447</v>
          </cell>
          <cell r="Z59">
            <v>39813</v>
          </cell>
          <cell r="AC59" t="str">
            <v>TTM</v>
          </cell>
          <cell r="AD59">
            <v>39082</v>
          </cell>
          <cell r="AE59">
            <v>39447</v>
          </cell>
          <cell r="AH59" t="str">
            <v>TTM</v>
          </cell>
          <cell r="AI59">
            <v>39447</v>
          </cell>
          <cell r="AJ59">
            <v>39813</v>
          </cell>
        </row>
        <row r="60">
          <cell r="D60">
            <v>12.261653729984275</v>
          </cell>
          <cell r="E60">
            <v>9.8994869307039703</v>
          </cell>
          <cell r="F60">
            <v>8.069285232588248</v>
          </cell>
          <cell r="I60">
            <v>13.373597929249351</v>
          </cell>
          <cell r="J60">
            <v>10.448264239973037</v>
          </cell>
          <cell r="K60">
            <v>8.1779810059795999</v>
          </cell>
          <cell r="N60">
            <v>1.5958935013160629</v>
          </cell>
          <cell r="O60">
            <v>1.5302340154766358</v>
          </cell>
          <cell r="P60">
            <v>1.2651794106367029</v>
          </cell>
          <cell r="S60" t="str">
            <v>N/A</v>
          </cell>
          <cell r="T60">
            <v>12.142857142857142</v>
          </cell>
          <cell r="U60" t="str">
            <v>N/A</v>
          </cell>
          <cell r="X60">
            <v>1.0466993495930292</v>
          </cell>
          <cell r="Y60">
            <v>1.0733450525267487</v>
          </cell>
          <cell r="Z60" t="str">
            <v>N/A</v>
          </cell>
          <cell r="AC60">
            <v>6.6340023222894544</v>
          </cell>
          <cell r="AD60">
            <v>5.5421916098165136</v>
          </cell>
          <cell r="AE60">
            <v>4.8327910837600001</v>
          </cell>
          <cell r="AH60">
            <v>2.8040242511239373</v>
          </cell>
          <cell r="AI60">
            <v>2.2399370982640545</v>
          </cell>
          <cell r="AJ60">
            <v>1.6960244038909882</v>
          </cell>
        </row>
        <row r="61">
          <cell r="D61">
            <v>47.032139688061527</v>
          </cell>
          <cell r="E61">
            <v>39.123490447639654</v>
          </cell>
          <cell r="F61">
            <v>30.539266557712651</v>
          </cell>
          <cell r="I61">
            <v>43.115438108484</v>
          </cell>
          <cell r="J61">
            <v>31.664964249233911</v>
          </cell>
          <cell r="K61">
            <v>30.75396825396826</v>
          </cell>
          <cell r="N61">
            <v>17.790636849612905</v>
          </cell>
          <cell r="O61">
            <v>17.950389277846163</v>
          </cell>
          <cell r="P61">
            <v>14.583741915788394</v>
          </cell>
          <cell r="S61" t="str">
            <v>N/A</v>
          </cell>
          <cell r="T61">
            <v>48.571428571428569</v>
          </cell>
          <cell r="U61" t="str">
            <v>N/A</v>
          </cell>
          <cell r="X61">
            <v>7.8716660193755867</v>
          </cell>
          <cell r="Y61">
            <v>7.122314671560277</v>
          </cell>
          <cell r="Z61" t="str">
            <v>N/A</v>
          </cell>
          <cell r="AC61">
            <v>34.814366382549544</v>
          </cell>
          <cell r="AD61">
            <v>23.414685483333333</v>
          </cell>
          <cell r="AE61">
            <v>17.561014112500001</v>
          </cell>
          <cell r="AH61">
            <v>28.745627981441995</v>
          </cell>
          <cell r="AI61">
            <v>22.407697886351567</v>
          </cell>
          <cell r="AJ61">
            <v>15.820658087739032</v>
          </cell>
        </row>
        <row r="62">
          <cell r="D62">
            <v>60.219987290554847</v>
          </cell>
          <cell r="E62">
            <v>50.659736037534074</v>
          </cell>
          <cell r="F62">
            <v>39.386235411850834</v>
          </cell>
          <cell r="I62" t="str">
            <v>N/A</v>
          </cell>
          <cell r="J62" t="str">
            <v>N/A</v>
          </cell>
          <cell r="K62" t="str">
            <v>N/A</v>
          </cell>
          <cell r="N62">
            <v>23.302078687644723</v>
          </cell>
          <cell r="O62">
            <v>23.960825914347705</v>
          </cell>
          <cell r="P62">
            <v>19.602660352951315</v>
          </cell>
          <cell r="S62" t="str">
            <v>N/A</v>
          </cell>
          <cell r="T62" t="str">
            <v>N/A</v>
          </cell>
          <cell r="U62" t="str">
            <v>N/A</v>
          </cell>
          <cell r="X62">
            <v>10.828330315801983</v>
          </cell>
          <cell r="Y62" t="str">
            <v>N/A</v>
          </cell>
          <cell r="Z62" t="str">
            <v>N/A</v>
          </cell>
          <cell r="AC62">
            <v>71.524850280606103</v>
          </cell>
          <cell r="AD62" t="str">
            <v>N/A</v>
          </cell>
          <cell r="AE62" t="str">
            <v>N/A</v>
          </cell>
          <cell r="AH62">
            <v>45.205270222203175</v>
          </cell>
          <cell r="AI62" t="str">
            <v>N/A</v>
          </cell>
          <cell r="AJ62" t="str">
            <v>N/A</v>
          </cell>
        </row>
        <row r="64">
          <cell r="D64" t="str">
            <v>Lookup Variables</v>
          </cell>
          <cell r="I64" t="str">
            <v>Lookup Variables</v>
          </cell>
          <cell r="N64" t="str">
            <v>Lookup Variables</v>
          </cell>
          <cell r="S64" t="str">
            <v>Lookup Variables</v>
          </cell>
          <cell r="AC64" t="str">
            <v>Lookup Variables</v>
          </cell>
          <cell r="AH64" t="str">
            <v>Lookup Variables</v>
          </cell>
        </row>
        <row r="66">
          <cell r="G66">
            <v>610.20000000000005</v>
          </cell>
          <cell r="L66">
            <v>296.7</v>
          </cell>
          <cell r="Q66">
            <v>743.31399999999996</v>
          </cell>
          <cell r="V66">
            <v>70</v>
          </cell>
          <cell r="AA66">
            <v>679.79649999999992</v>
          </cell>
          <cell r="AF66">
            <v>109</v>
          </cell>
          <cell r="AK66">
            <v>269.10000000000002</v>
          </cell>
        </row>
        <row r="67">
          <cell r="G67">
            <v>154.4</v>
          </cell>
          <cell r="L67">
            <v>97.9</v>
          </cell>
          <cell r="Q67">
            <v>63.366</v>
          </cell>
          <cell r="V67">
            <v>17.5</v>
          </cell>
          <cell r="AA67">
            <v>102.4465</v>
          </cell>
          <cell r="AF67">
            <v>25.8</v>
          </cell>
          <cell r="AK67">
            <v>26.9</v>
          </cell>
        </row>
        <row r="68">
          <cell r="G68">
            <v>119.24</v>
          </cell>
          <cell r="L68" t="str">
            <v>N/A</v>
          </cell>
          <cell r="Q68">
            <v>47.471000000000004</v>
          </cell>
          <cell r="V68" t="str">
            <v>N/A</v>
          </cell>
          <cell r="AA68" t="str">
            <v>N/A</v>
          </cell>
          <cell r="AF68" t="str">
            <v>N/A</v>
          </cell>
          <cell r="AK68" t="str">
            <v>N/A</v>
          </cell>
        </row>
        <row r="70">
          <cell r="G70">
            <v>748.6</v>
          </cell>
          <cell r="L70">
            <v>379.06666666666666</v>
          </cell>
          <cell r="Q70">
            <v>899.03800000000001</v>
          </cell>
          <cell r="V70" t="str">
            <v>N/A</v>
          </cell>
          <cell r="AA70" t="str">
            <v>N/A</v>
          </cell>
          <cell r="AF70">
            <v>125</v>
          </cell>
          <cell r="AK70">
            <v>355.4</v>
          </cell>
        </row>
        <row r="71">
          <cell r="G71">
            <v>197.8</v>
          </cell>
          <cell r="L71">
            <v>100.79999999999998</v>
          </cell>
          <cell r="Q71">
            <v>77.994</v>
          </cell>
          <cell r="V71" t="str">
            <v>N/A</v>
          </cell>
          <cell r="AA71" t="str">
            <v>N/A</v>
          </cell>
          <cell r="AF71">
            <v>34.4</v>
          </cell>
          <cell r="AK71">
            <v>38.1</v>
          </cell>
        </row>
        <row r="72">
          <cell r="G72">
            <v>153.37</v>
          </cell>
          <cell r="L72" t="str">
            <v>N/A</v>
          </cell>
          <cell r="Q72">
            <v>58.024999999999999</v>
          </cell>
          <cell r="V72" t="str">
            <v>N/A</v>
          </cell>
          <cell r="AA72" t="str">
            <v>N/A</v>
          </cell>
          <cell r="AF72" t="str">
            <v>N/A</v>
          </cell>
          <cell r="AK72" t="str">
            <v>N/A</v>
          </cell>
        </row>
        <row r="74">
          <cell r="G74">
            <v>12.261653729984275</v>
          </cell>
          <cell r="L74">
            <v>13.373597929249351</v>
          </cell>
          <cell r="Q74">
            <v>1.5958935013160629</v>
          </cell>
          <cell r="V74" t="str">
            <v>N/A</v>
          </cell>
          <cell r="AA74">
            <v>1.0466993495930292</v>
          </cell>
          <cell r="AF74">
            <v>6.6340023222894544</v>
          </cell>
          <cell r="AK74">
            <v>2.8040242511239373</v>
          </cell>
        </row>
        <row r="75">
          <cell r="G75">
            <v>47.032139688061527</v>
          </cell>
          <cell r="L75">
            <v>43.115438108484</v>
          </cell>
          <cell r="Q75">
            <v>17.790636849612905</v>
          </cell>
          <cell r="V75" t="str">
            <v>N/A</v>
          </cell>
          <cell r="AA75">
            <v>7.8716660193755867</v>
          </cell>
          <cell r="AF75">
            <v>34.814366382549544</v>
          </cell>
          <cell r="AK75">
            <v>28.745627981441995</v>
          </cell>
        </row>
        <row r="76">
          <cell r="G76">
            <v>60.219987290554847</v>
          </cell>
          <cell r="L76" t="str">
            <v>N/A</v>
          </cell>
          <cell r="Q76">
            <v>23.302078687644723</v>
          </cell>
          <cell r="V76" t="str">
            <v>N/A</v>
          </cell>
          <cell r="AA76">
            <v>10.828330315801983</v>
          </cell>
          <cell r="AF76">
            <v>71.524850280606103</v>
          </cell>
          <cell r="AK76">
            <v>45.205270222203175</v>
          </cell>
        </row>
        <row r="78">
          <cell r="G78">
            <v>9.8994869307039703</v>
          </cell>
          <cell r="L78">
            <v>10.448264239973037</v>
          </cell>
          <cell r="Q78">
            <v>1.5302340154766358</v>
          </cell>
          <cell r="V78">
            <v>12.142857142857142</v>
          </cell>
          <cell r="AA78">
            <v>1.0733450525267487</v>
          </cell>
          <cell r="AF78">
            <v>5.5421916098165136</v>
          </cell>
          <cell r="AK78">
            <v>2.2399370982640545</v>
          </cell>
        </row>
        <row r="79">
          <cell r="G79">
            <v>39.123490447639654</v>
          </cell>
          <cell r="L79">
            <v>31.664964249233911</v>
          </cell>
          <cell r="Q79">
            <v>17.950389277846163</v>
          </cell>
          <cell r="V79">
            <v>48.571428571428569</v>
          </cell>
          <cell r="AA79">
            <v>7.122314671560277</v>
          </cell>
          <cell r="AF79">
            <v>23.414685483333333</v>
          </cell>
          <cell r="AK79">
            <v>22.407697886351567</v>
          </cell>
        </row>
        <row r="80">
          <cell r="G80">
            <v>50.659736037534074</v>
          </cell>
          <cell r="L80" t="str">
            <v>N/A</v>
          </cell>
          <cell r="Q80">
            <v>23.960825914347705</v>
          </cell>
          <cell r="V80" t="str">
            <v>N/A</v>
          </cell>
          <cell r="AA80" t="str">
            <v>N/A</v>
          </cell>
          <cell r="AF80" t="str">
            <v>N/A</v>
          </cell>
          <cell r="AK80" t="str">
            <v>N/A</v>
          </cell>
        </row>
        <row r="82">
          <cell r="G82">
            <v>8.069285232588248</v>
          </cell>
          <cell r="L82">
            <v>8.1779810059795999</v>
          </cell>
          <cell r="Q82">
            <v>1.2651794106367029</v>
          </cell>
          <cell r="V82" t="str">
            <v>N/A</v>
          </cell>
          <cell r="AA82" t="str">
            <v>N/A</v>
          </cell>
          <cell r="AF82">
            <v>4.8327910837600001</v>
          </cell>
          <cell r="AK82">
            <v>1.6960244038909882</v>
          </cell>
        </row>
        <row r="83">
          <cell r="G83">
            <v>30.539266557712651</v>
          </cell>
          <cell r="L83">
            <v>30.75396825396826</v>
          </cell>
          <cell r="Q83">
            <v>14.583741915788394</v>
          </cell>
          <cell r="V83" t="str">
            <v>N/A</v>
          </cell>
          <cell r="AA83" t="str">
            <v>N/A</v>
          </cell>
          <cell r="AF83">
            <v>17.561014112500001</v>
          </cell>
          <cell r="AK83">
            <v>15.820658087739032</v>
          </cell>
        </row>
        <row r="84">
          <cell r="G84">
            <v>39.386235411850834</v>
          </cell>
          <cell r="L84" t="str">
            <v>N/A</v>
          </cell>
          <cell r="Q84">
            <v>19.602660352951315</v>
          </cell>
          <cell r="V84" t="str">
            <v>N/A</v>
          </cell>
          <cell r="AA84" t="str">
            <v>N/A</v>
          </cell>
          <cell r="AF84" t="str">
            <v>N/A</v>
          </cell>
          <cell r="AK84" t="str">
            <v>N/A</v>
          </cell>
        </row>
      </sheetData>
      <sheetData sheetId="12"/>
      <sheetData sheetId="13">
        <row r="4">
          <cell r="P4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45">
          <cell r="H145">
            <v>4.3908328881736826E-2</v>
          </cell>
        </row>
        <row r="149">
          <cell r="L149">
            <v>301958.89912720001</v>
          </cell>
        </row>
        <row r="155">
          <cell r="L155">
            <v>271469.89912720001</v>
          </cell>
        </row>
      </sheetData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Keebler"/>
      <sheetName val="Nabisco"/>
      <sheetName val="Ralston_Purina"/>
      <sheetName val="Van_Melle"/>
      <sheetName val="Quaker_Oats"/>
      <sheetName val="Bestfoods"/>
      <sheetName val="Pillsbury"/>
    </sheetNames>
    <sheetDataSet>
      <sheetData sheetId="0"/>
      <sheetData sheetId="1"/>
      <sheetData sheetId="2"/>
      <sheetData sheetId="3"/>
      <sheetData sheetId="4">
        <row r="3">
          <cell r="J3">
            <v>1.05</v>
          </cell>
        </row>
      </sheetData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Model"/>
      <sheetName val="Wholesale"/>
      <sheetName val="Retail"/>
      <sheetName val="Support Svcs"/>
      <sheetName val="PF EBITDA"/>
      <sheetName val="Check Sheet"/>
      <sheetName val="Growth Build-up"/>
      <sheetName val="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IV INC"/>
      <sheetName val="DCF"/>
      <sheetName val="EQ. IRR"/>
      <sheetName val="S&amp;P"/>
      <sheetName val="COVEN."/>
      <sheetName val="SUMMARY"/>
      <sheetName val="INSTRUCTIONS"/>
      <sheetName val="Print"/>
      <sheetName val="TrueFalse"/>
      <sheetName val="Macro1"/>
      <sheetName val="Module1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Sensitivities"/>
      <sheetName val="S&amp;U USE THIS!"/>
      <sheetName val="UBS"/>
      <sheetName val="WSP"/>
      <sheetName val="Sheet1"/>
      <sheetName val="Sheet2"/>
      <sheetName val="My model"/>
      <sheetName val="My model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2"/>
      <sheetName val="7.4"/>
      <sheetName val="7.5"/>
      <sheetName val="7.6"/>
      <sheetName val="7.7"/>
      <sheetName val="7.8"/>
      <sheetName val="7.15"/>
      <sheetName val="7.15 (2)"/>
      <sheetName val="7.16"/>
      <sheetName val="7.17"/>
      <sheetName val="7.18"/>
      <sheetName val="7.19"/>
      <sheetName val="7.28"/>
      <sheetName val="BS LBO"/>
      <sheetName val="AD1"/>
      <sheetName val="AD2-Cash"/>
      <sheetName val="AD3-Stock"/>
      <sheetName val="TS"/>
      <sheetName val="PF.IS"/>
      <sheetName val="PF.BS"/>
      <sheetName val="PF.CF"/>
      <sheetName val="PF.DS"/>
      <sheetName val="pf"/>
      <sheetName val="Acc(Dil)"/>
      <sheetName val="DTL"/>
      <sheetName val="BuyerCo"/>
      <sheetName val="ValueCo"/>
      <sheetName val="Sheet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8">
          <cell r="E38">
            <v>57.928000000000004</v>
          </cell>
        </row>
      </sheetData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Lurie">
      <a:dk1>
        <a:srgbClr val="00558C"/>
      </a:dk1>
      <a:lt1>
        <a:sysClr val="window" lastClr="FFFFFF"/>
      </a:lt1>
      <a:dk2>
        <a:srgbClr val="000000"/>
      </a:dk2>
      <a:lt2>
        <a:srgbClr val="797D82"/>
      </a:lt2>
      <a:accent1>
        <a:srgbClr val="004C23"/>
      </a:accent1>
      <a:accent2>
        <a:srgbClr val="542E8E"/>
      </a:accent2>
      <a:accent3>
        <a:srgbClr val="0090A1"/>
      </a:accent3>
      <a:accent4>
        <a:srgbClr val="797D82"/>
      </a:accent4>
      <a:accent5>
        <a:srgbClr val="4472C4"/>
      </a:accent5>
      <a:accent6>
        <a:srgbClr val="70AD47"/>
      </a:accent6>
      <a:hlink>
        <a:srgbClr val="0563C1"/>
      </a:hlink>
      <a:folHlink>
        <a:srgbClr val="00558C"/>
      </a:folHlink>
    </a:clrScheme>
    <a:fontScheme name="Lurie">
      <a:majorFont>
        <a:latin typeface="Franklin Gothic Medium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showGridLines="0" tabSelected="1" zoomScaleNormal="100" workbookViewId="0">
      <selection activeCell="F37" sqref="F37"/>
    </sheetView>
  </sheetViews>
  <sheetFormatPr defaultColWidth="9.109375" defaultRowHeight="13.2" outlineLevelRow="1"/>
  <cols>
    <col min="1" max="1" width="0.88671875" style="1" customWidth="1"/>
    <col min="2" max="4" width="12.6640625" style="1" customWidth="1"/>
    <col min="5" max="14" width="14.6640625" style="1" customWidth="1"/>
    <col min="15" max="15" width="9.5546875" style="1" bestFit="1" customWidth="1"/>
    <col min="16" max="16384" width="9.109375" style="1"/>
  </cols>
  <sheetData>
    <row r="1" spans="1:14" ht="12.75" customHeight="1"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30.75" customHeight="1">
      <c r="A2" s="3"/>
      <c r="B2" s="35" t="s">
        <v>12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13.8">
      <c r="A3" s="4"/>
      <c r="B3" s="4"/>
      <c r="C3" s="4"/>
      <c r="D3" s="4"/>
      <c r="E3" s="33" t="s">
        <v>4</v>
      </c>
      <c r="F3" s="34"/>
      <c r="G3" s="34"/>
      <c r="H3" s="34"/>
      <c r="I3" s="34"/>
      <c r="J3" s="34"/>
      <c r="K3" s="34"/>
      <c r="L3" s="34"/>
      <c r="M3" s="34"/>
      <c r="N3" s="33"/>
    </row>
    <row r="4" spans="1:14" ht="13.8">
      <c r="A4" s="4"/>
      <c r="B4" s="90" t="s">
        <v>90</v>
      </c>
      <c r="C4" s="4"/>
      <c r="D4" s="4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</row>
    <row r="5" spans="1:14" ht="13.8">
      <c r="A5" s="4"/>
      <c r="B5" s="4"/>
      <c r="C5" s="4"/>
      <c r="D5" s="4"/>
      <c r="E5" s="6">
        <v>2021</v>
      </c>
      <c r="F5" s="6">
        <v>2022</v>
      </c>
      <c r="G5" s="6">
        <v>2023</v>
      </c>
      <c r="H5" s="6">
        <v>2024</v>
      </c>
      <c r="I5" s="6">
        <v>2025</v>
      </c>
      <c r="J5" s="6">
        <v>2026</v>
      </c>
      <c r="K5" s="6">
        <v>2027</v>
      </c>
      <c r="L5" s="6">
        <v>2028</v>
      </c>
      <c r="M5" s="6">
        <v>2029</v>
      </c>
      <c r="N5" s="6">
        <v>2030</v>
      </c>
    </row>
    <row r="6" spans="1:14" ht="13.8">
      <c r="A6" s="4"/>
      <c r="B6" s="7" t="s">
        <v>5</v>
      </c>
      <c r="C6" s="4"/>
      <c r="D6" s="4"/>
      <c r="E6" s="91">
        <v>100000</v>
      </c>
      <c r="F6" s="8">
        <f t="shared" ref="F6:N6" si="0">+E6*(1+F38)</f>
        <v>140000</v>
      </c>
      <c r="G6" s="8">
        <f t="shared" si="0"/>
        <v>420000</v>
      </c>
      <c r="H6" s="8">
        <f t="shared" si="0"/>
        <v>756000</v>
      </c>
      <c r="I6" s="8">
        <f t="shared" si="0"/>
        <v>1209600</v>
      </c>
      <c r="J6" s="8">
        <f t="shared" si="0"/>
        <v>1693440</v>
      </c>
      <c r="K6" s="8">
        <f t="shared" si="0"/>
        <v>2032128</v>
      </c>
      <c r="L6" s="8">
        <f t="shared" si="0"/>
        <v>2235340.8000000003</v>
      </c>
      <c r="M6" s="8">
        <f t="shared" si="0"/>
        <v>2347107.8400000003</v>
      </c>
      <c r="N6" s="8">
        <f t="shared" si="0"/>
        <v>2464463.2320000003</v>
      </c>
    </row>
    <row r="7" spans="1:14" ht="13.8">
      <c r="A7" s="9"/>
      <c r="B7" s="10" t="s">
        <v>6</v>
      </c>
      <c r="C7" s="9"/>
      <c r="D7" s="9"/>
      <c r="E7" s="11">
        <f>+IF(ISERROR(E6/#REF!-1),0,E6/#REF!-1)</f>
        <v>0</v>
      </c>
      <c r="F7" s="11">
        <f t="shared" ref="F7:N7" si="1">+IF(ISERROR(F6/E6-1),0,F6/E6-1)</f>
        <v>0.39999999999999991</v>
      </c>
      <c r="G7" s="11">
        <f t="shared" si="1"/>
        <v>2</v>
      </c>
      <c r="H7" s="11">
        <f t="shared" si="1"/>
        <v>0.8</v>
      </c>
      <c r="I7" s="11">
        <f t="shared" si="1"/>
        <v>0.60000000000000009</v>
      </c>
      <c r="J7" s="11">
        <f t="shared" si="1"/>
        <v>0.39999999999999991</v>
      </c>
      <c r="K7" s="11">
        <f t="shared" si="1"/>
        <v>0.19999999999999996</v>
      </c>
      <c r="L7" s="11">
        <f t="shared" si="1"/>
        <v>0.10000000000000009</v>
      </c>
      <c r="M7" s="11">
        <f t="shared" si="1"/>
        <v>5.0000000000000044E-2</v>
      </c>
      <c r="N7" s="11">
        <f t="shared" si="1"/>
        <v>5.0000000000000044E-2</v>
      </c>
    </row>
    <row r="8" spans="1:14" ht="8.1" customHeight="1">
      <c r="A8" s="9"/>
      <c r="B8" s="10"/>
      <c r="C8" s="9"/>
      <c r="D8" s="9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3.8">
      <c r="A9" s="4"/>
      <c r="B9" s="13" t="s">
        <v>13</v>
      </c>
      <c r="C9" s="4"/>
      <c r="D9" s="4"/>
      <c r="E9" s="134">
        <f t="shared" ref="E9:N9" si="2">+E6*E39</f>
        <v>70000</v>
      </c>
      <c r="F9" s="134">
        <f t="shared" si="2"/>
        <v>98000</v>
      </c>
      <c r="G9" s="134">
        <f t="shared" si="2"/>
        <v>294000</v>
      </c>
      <c r="H9" s="134">
        <f t="shared" si="2"/>
        <v>529200</v>
      </c>
      <c r="I9" s="134">
        <f t="shared" si="2"/>
        <v>846720</v>
      </c>
      <c r="J9" s="134">
        <f t="shared" si="2"/>
        <v>1185408</v>
      </c>
      <c r="K9" s="134">
        <f t="shared" si="2"/>
        <v>1422489.5999999999</v>
      </c>
      <c r="L9" s="134">
        <f t="shared" si="2"/>
        <v>1564738.5600000001</v>
      </c>
      <c r="M9" s="134">
        <f t="shared" si="2"/>
        <v>1642975.4880000001</v>
      </c>
      <c r="N9" s="134">
        <f t="shared" si="2"/>
        <v>1725124.2624000001</v>
      </c>
    </row>
    <row r="10" spans="1:14" ht="13.8">
      <c r="A10" s="4"/>
      <c r="B10" s="7" t="s">
        <v>7</v>
      </c>
      <c r="C10" s="4"/>
      <c r="D10" s="4"/>
      <c r="E10" s="8">
        <f t="shared" ref="E10:N10" si="3">+E6-E9</f>
        <v>30000</v>
      </c>
      <c r="F10" s="8">
        <f t="shared" si="3"/>
        <v>42000</v>
      </c>
      <c r="G10" s="8">
        <f t="shared" si="3"/>
        <v>126000</v>
      </c>
      <c r="H10" s="8">
        <f t="shared" si="3"/>
        <v>226800</v>
      </c>
      <c r="I10" s="8">
        <f t="shared" si="3"/>
        <v>362880</v>
      </c>
      <c r="J10" s="8">
        <f t="shared" si="3"/>
        <v>508032</v>
      </c>
      <c r="K10" s="8">
        <f t="shared" si="3"/>
        <v>609638.40000000014</v>
      </c>
      <c r="L10" s="8">
        <f t="shared" si="3"/>
        <v>670602.24000000022</v>
      </c>
      <c r="M10" s="8">
        <f t="shared" si="3"/>
        <v>704132.35200000019</v>
      </c>
      <c r="N10" s="8">
        <f t="shared" si="3"/>
        <v>739338.96960000019</v>
      </c>
    </row>
    <row r="11" spans="1:14" ht="13.8">
      <c r="A11" s="9"/>
      <c r="B11" s="10" t="s">
        <v>8</v>
      </c>
      <c r="C11" s="9"/>
      <c r="D11" s="9"/>
      <c r="E11" s="11">
        <f t="shared" ref="E11:N11" si="4">+IF(ISERROR(E10/E6),0,E10/E6)</f>
        <v>0.3</v>
      </c>
      <c r="F11" s="11">
        <f t="shared" si="4"/>
        <v>0.3</v>
      </c>
      <c r="G11" s="11">
        <f t="shared" si="4"/>
        <v>0.3</v>
      </c>
      <c r="H11" s="11">
        <f t="shared" si="4"/>
        <v>0.3</v>
      </c>
      <c r="I11" s="11">
        <f t="shared" si="4"/>
        <v>0.3</v>
      </c>
      <c r="J11" s="11">
        <f t="shared" si="4"/>
        <v>0.3</v>
      </c>
      <c r="K11" s="11">
        <f t="shared" si="4"/>
        <v>0.30000000000000004</v>
      </c>
      <c r="L11" s="11">
        <f t="shared" si="4"/>
        <v>0.30000000000000004</v>
      </c>
      <c r="M11" s="11">
        <f t="shared" si="4"/>
        <v>0.30000000000000004</v>
      </c>
      <c r="N11" s="11">
        <f t="shared" si="4"/>
        <v>0.30000000000000004</v>
      </c>
    </row>
    <row r="12" spans="1:14" ht="8.1" customHeight="1">
      <c r="A12" s="9"/>
      <c r="B12" s="10"/>
      <c r="C12" s="9"/>
      <c r="D12" s="9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3.8">
      <c r="A13" s="4"/>
      <c r="B13" s="13" t="s">
        <v>14</v>
      </c>
      <c r="C13" s="4"/>
      <c r="D13" s="4"/>
      <c r="E13" s="135">
        <f t="shared" ref="E13:N13" si="5">+E6*E40</f>
        <v>5000</v>
      </c>
      <c r="F13" s="135">
        <f t="shared" si="5"/>
        <v>14000</v>
      </c>
      <c r="G13" s="135">
        <f t="shared" si="5"/>
        <v>84000</v>
      </c>
      <c r="H13" s="135">
        <f t="shared" si="5"/>
        <v>151200</v>
      </c>
      <c r="I13" s="135">
        <f t="shared" si="5"/>
        <v>241920</v>
      </c>
      <c r="J13" s="135">
        <f t="shared" si="5"/>
        <v>338688</v>
      </c>
      <c r="K13" s="135">
        <f t="shared" si="5"/>
        <v>406425.60000000003</v>
      </c>
      <c r="L13" s="135">
        <f t="shared" si="5"/>
        <v>447068.16000000009</v>
      </c>
      <c r="M13" s="135">
        <f t="shared" si="5"/>
        <v>469421.56800000009</v>
      </c>
      <c r="N13" s="135">
        <f t="shared" si="5"/>
        <v>492892.64640000009</v>
      </c>
    </row>
    <row r="14" spans="1:14" ht="13.8">
      <c r="A14" s="9"/>
      <c r="B14" s="10" t="s">
        <v>10</v>
      </c>
      <c r="C14" s="9"/>
      <c r="D14" s="9"/>
      <c r="E14" s="11">
        <f t="shared" ref="E14:N14" si="6">+IF(ISERROR(E13/E6),0,E13/E6)</f>
        <v>0.05</v>
      </c>
      <c r="F14" s="11">
        <f t="shared" si="6"/>
        <v>0.1</v>
      </c>
      <c r="G14" s="11">
        <f t="shared" si="6"/>
        <v>0.2</v>
      </c>
      <c r="H14" s="11">
        <f t="shared" si="6"/>
        <v>0.2</v>
      </c>
      <c r="I14" s="11">
        <f t="shared" si="6"/>
        <v>0.2</v>
      </c>
      <c r="J14" s="11">
        <f t="shared" si="6"/>
        <v>0.2</v>
      </c>
      <c r="K14" s="11">
        <f t="shared" si="6"/>
        <v>0.2</v>
      </c>
      <c r="L14" s="11">
        <f t="shared" si="6"/>
        <v>0.2</v>
      </c>
      <c r="M14" s="11">
        <f t="shared" si="6"/>
        <v>0.2</v>
      </c>
      <c r="N14" s="11">
        <f t="shared" si="6"/>
        <v>0.2</v>
      </c>
    </row>
    <row r="15" spans="1:14" ht="8.1" customHeight="1">
      <c r="A15" s="4"/>
      <c r="B15" s="13"/>
      <c r="C15" s="4"/>
      <c r="D15" s="4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3.8">
      <c r="A16" s="4"/>
      <c r="B16" s="13" t="s">
        <v>15</v>
      </c>
      <c r="C16" s="4"/>
      <c r="D16" s="4"/>
      <c r="E16" s="134">
        <f t="shared" ref="E16:N16" si="7">+E6*E41</f>
        <v>2000</v>
      </c>
      <c r="F16" s="134">
        <f t="shared" si="7"/>
        <v>2800</v>
      </c>
      <c r="G16" s="134">
        <f t="shared" si="7"/>
        <v>8400</v>
      </c>
      <c r="H16" s="134">
        <f t="shared" si="7"/>
        <v>15120</v>
      </c>
      <c r="I16" s="134">
        <f t="shared" si="7"/>
        <v>24192</v>
      </c>
      <c r="J16" s="134">
        <f t="shared" si="7"/>
        <v>33868.800000000003</v>
      </c>
      <c r="K16" s="134">
        <f t="shared" si="7"/>
        <v>40642.559999999998</v>
      </c>
      <c r="L16" s="134">
        <f t="shared" si="7"/>
        <v>44706.816000000006</v>
      </c>
      <c r="M16" s="134">
        <f t="shared" si="7"/>
        <v>46942.156800000004</v>
      </c>
      <c r="N16" s="134">
        <f t="shared" si="7"/>
        <v>49289.264640000009</v>
      </c>
    </row>
    <row r="17" spans="1:14" ht="13.8">
      <c r="A17" s="4"/>
      <c r="B17" s="7" t="s">
        <v>9</v>
      </c>
      <c r="C17" s="4"/>
      <c r="D17" s="4"/>
      <c r="E17" s="8">
        <f t="shared" ref="E17:N17" si="8">+E10-E13-E16</f>
        <v>23000</v>
      </c>
      <c r="F17" s="8">
        <f t="shared" si="8"/>
        <v>25200</v>
      </c>
      <c r="G17" s="8">
        <f t="shared" si="8"/>
        <v>33600</v>
      </c>
      <c r="H17" s="8">
        <f t="shared" si="8"/>
        <v>60480</v>
      </c>
      <c r="I17" s="8">
        <f t="shared" si="8"/>
        <v>96768</v>
      </c>
      <c r="J17" s="8">
        <f t="shared" si="8"/>
        <v>135475.20000000001</v>
      </c>
      <c r="K17" s="8">
        <f t="shared" si="8"/>
        <v>162570.24000000011</v>
      </c>
      <c r="L17" s="8">
        <f t="shared" si="8"/>
        <v>178827.26400000014</v>
      </c>
      <c r="M17" s="8">
        <f t="shared" si="8"/>
        <v>187768.6272000001</v>
      </c>
      <c r="N17" s="8">
        <f t="shared" si="8"/>
        <v>197157.05856000009</v>
      </c>
    </row>
    <row r="18" spans="1:14" ht="13.8">
      <c r="A18" s="9"/>
      <c r="B18" s="10" t="s">
        <v>8</v>
      </c>
      <c r="C18" s="9"/>
      <c r="D18" s="9"/>
      <c r="E18" s="11">
        <f t="shared" ref="E18:N18" si="9">+IF(ISERROR(E17/E6),0,E17/E6)</f>
        <v>0.23</v>
      </c>
      <c r="F18" s="11">
        <f t="shared" si="9"/>
        <v>0.18</v>
      </c>
      <c r="G18" s="11">
        <f t="shared" si="9"/>
        <v>0.08</v>
      </c>
      <c r="H18" s="11">
        <f t="shared" si="9"/>
        <v>0.08</v>
      </c>
      <c r="I18" s="11">
        <f t="shared" si="9"/>
        <v>0.08</v>
      </c>
      <c r="J18" s="11">
        <f t="shared" si="9"/>
        <v>0.08</v>
      </c>
      <c r="K18" s="11">
        <f t="shared" si="9"/>
        <v>8.0000000000000057E-2</v>
      </c>
      <c r="L18" s="11">
        <f t="shared" si="9"/>
        <v>8.0000000000000057E-2</v>
      </c>
      <c r="M18" s="11">
        <f t="shared" si="9"/>
        <v>8.0000000000000029E-2</v>
      </c>
      <c r="N18" s="11">
        <f t="shared" si="9"/>
        <v>8.0000000000000029E-2</v>
      </c>
    </row>
    <row r="19" spans="1:14" ht="8.1" customHeight="1">
      <c r="A19" s="4"/>
      <c r="B19" s="7"/>
      <c r="C19" s="4"/>
      <c r="D19" s="4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13.8">
      <c r="A20" s="4"/>
      <c r="B20" s="13" t="s">
        <v>93</v>
      </c>
      <c r="C20" s="4"/>
      <c r="D20" s="4"/>
      <c r="E20" s="134">
        <f>+E6*E42+E6*E43</f>
        <v>1000</v>
      </c>
      <c r="F20" s="134">
        <f>+F6*F42+F6*F43</f>
        <v>1400</v>
      </c>
      <c r="G20" s="134">
        <f>+G6*G42+G6*G43</f>
        <v>4200</v>
      </c>
      <c r="H20" s="134">
        <f t="shared" ref="H20:N20" si="10">+H6*H42+H6*H43</f>
        <v>7560</v>
      </c>
      <c r="I20" s="134">
        <f t="shared" si="10"/>
        <v>12096</v>
      </c>
      <c r="J20" s="134">
        <f t="shared" si="10"/>
        <v>16934.400000000001</v>
      </c>
      <c r="K20" s="134">
        <f t="shared" si="10"/>
        <v>20321.28</v>
      </c>
      <c r="L20" s="134">
        <f t="shared" si="10"/>
        <v>22353.408000000003</v>
      </c>
      <c r="M20" s="134">
        <f t="shared" si="10"/>
        <v>23471.078400000002</v>
      </c>
      <c r="N20" s="134">
        <f t="shared" si="10"/>
        <v>24644.632320000004</v>
      </c>
    </row>
    <row r="21" spans="1:14" ht="13.8">
      <c r="A21" s="4"/>
      <c r="B21" s="7" t="s">
        <v>16</v>
      </c>
      <c r="C21" s="4"/>
      <c r="D21" s="4"/>
      <c r="E21" s="8">
        <f>+E17-E20</f>
        <v>22000</v>
      </c>
      <c r="F21" s="8">
        <f t="shared" ref="F21:N21" si="11">+F17-F20</f>
        <v>23800</v>
      </c>
      <c r="G21" s="8">
        <f t="shared" si="11"/>
        <v>29400</v>
      </c>
      <c r="H21" s="8">
        <f t="shared" si="11"/>
        <v>52920</v>
      </c>
      <c r="I21" s="8">
        <f t="shared" si="11"/>
        <v>84672</v>
      </c>
      <c r="J21" s="8">
        <f t="shared" si="11"/>
        <v>118540.80000000002</v>
      </c>
      <c r="K21" s="8">
        <f t="shared" si="11"/>
        <v>142248.96000000011</v>
      </c>
      <c r="L21" s="8">
        <f t="shared" si="11"/>
        <v>156473.85600000015</v>
      </c>
      <c r="M21" s="8">
        <f t="shared" si="11"/>
        <v>164297.54880000011</v>
      </c>
      <c r="N21" s="8">
        <f t="shared" si="11"/>
        <v>172512.42624000009</v>
      </c>
    </row>
    <row r="22" spans="1:14" ht="13.8">
      <c r="A22" s="9"/>
      <c r="B22" s="10" t="s">
        <v>8</v>
      </c>
      <c r="C22" s="9"/>
      <c r="D22" s="9"/>
      <c r="E22" s="11">
        <f t="shared" ref="E22:N22" si="12">+IF(ISERROR(E21/E6),0,E21/E6)</f>
        <v>0.22</v>
      </c>
      <c r="F22" s="11">
        <f t="shared" si="12"/>
        <v>0.17</v>
      </c>
      <c r="G22" s="11">
        <f t="shared" si="12"/>
        <v>7.0000000000000007E-2</v>
      </c>
      <c r="H22" s="11">
        <f t="shared" si="12"/>
        <v>7.0000000000000007E-2</v>
      </c>
      <c r="I22" s="11">
        <f t="shared" si="12"/>
        <v>7.0000000000000007E-2</v>
      </c>
      <c r="J22" s="11">
        <f t="shared" si="12"/>
        <v>7.0000000000000007E-2</v>
      </c>
      <c r="K22" s="11">
        <f t="shared" si="12"/>
        <v>7.0000000000000048E-2</v>
      </c>
      <c r="L22" s="11">
        <f t="shared" si="12"/>
        <v>7.0000000000000062E-2</v>
      </c>
      <c r="M22" s="11">
        <f t="shared" si="12"/>
        <v>7.0000000000000034E-2</v>
      </c>
      <c r="N22" s="11">
        <f t="shared" si="12"/>
        <v>7.0000000000000021E-2</v>
      </c>
    </row>
    <row r="23" spans="1:14" ht="8.1" customHeight="1">
      <c r="A23" s="4"/>
      <c r="B23" s="7"/>
      <c r="C23" s="4"/>
      <c r="D23" s="4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13.8">
      <c r="A24" s="4"/>
      <c r="B24" s="19" t="s">
        <v>17</v>
      </c>
      <c r="C24" s="4"/>
      <c r="D24" s="7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13.8">
      <c r="A25" s="4"/>
      <c r="B25" s="13" t="str">
        <f>BS!B20</f>
        <v>Revolving Credit Facility</v>
      </c>
      <c r="C25" s="4"/>
      <c r="D25" s="7"/>
      <c r="E25" s="132">
        <f>CF!F52</f>
        <v>0</v>
      </c>
      <c r="F25" s="132">
        <f>CF!G52</f>
        <v>0</v>
      </c>
      <c r="G25" s="132">
        <f>CF!H52</f>
        <v>0</v>
      </c>
      <c r="H25" s="132">
        <f>CF!I52</f>
        <v>0</v>
      </c>
      <c r="I25" s="132">
        <f>CF!J52</f>
        <v>0</v>
      </c>
      <c r="J25" s="132">
        <f>CF!K52</f>
        <v>0</v>
      </c>
      <c r="K25" s="132">
        <f>CF!L52</f>
        <v>0</v>
      </c>
      <c r="L25" s="132">
        <f>CF!M52</f>
        <v>0</v>
      </c>
      <c r="M25" s="132">
        <f>CF!N52</f>
        <v>0</v>
      </c>
      <c r="N25" s="132">
        <f>CF!O52</f>
        <v>0</v>
      </c>
    </row>
    <row r="26" spans="1:14" ht="13.8">
      <c r="A26" s="4"/>
      <c r="B26" s="13" t="str">
        <f>BS!B21</f>
        <v>Term Loan A</v>
      </c>
      <c r="C26" s="4"/>
      <c r="D26" s="7"/>
      <c r="E26" s="132">
        <f>CF!F53</f>
        <v>0</v>
      </c>
      <c r="F26" s="132">
        <f>CF!G53</f>
        <v>0</v>
      </c>
      <c r="G26" s="132">
        <f>CF!H53</f>
        <v>0</v>
      </c>
      <c r="H26" s="132">
        <f>CF!I53</f>
        <v>0</v>
      </c>
      <c r="I26" s="132">
        <f>CF!J53</f>
        <v>0</v>
      </c>
      <c r="J26" s="132">
        <f>CF!K53</f>
        <v>0</v>
      </c>
      <c r="K26" s="132">
        <f>CF!L53</f>
        <v>0</v>
      </c>
      <c r="L26" s="132">
        <f>CF!M53</f>
        <v>0</v>
      </c>
      <c r="M26" s="132">
        <f>CF!N53</f>
        <v>0</v>
      </c>
      <c r="N26" s="132">
        <f>CF!O53</f>
        <v>0</v>
      </c>
    </row>
    <row r="27" spans="1:14" ht="13.8">
      <c r="A27" s="4"/>
      <c r="B27" s="13" t="str">
        <f>BS!B22</f>
        <v>Term Loan B</v>
      </c>
      <c r="C27" s="4"/>
      <c r="D27" s="7"/>
      <c r="E27" s="133">
        <f>CF!F54</f>
        <v>0</v>
      </c>
      <c r="F27" s="133">
        <f>CF!G54</f>
        <v>0</v>
      </c>
      <c r="G27" s="133">
        <f>CF!H54</f>
        <v>0</v>
      </c>
      <c r="H27" s="133">
        <f>CF!I54</f>
        <v>0</v>
      </c>
      <c r="I27" s="133">
        <f>CF!J54</f>
        <v>0</v>
      </c>
      <c r="J27" s="133">
        <f>CF!K54</f>
        <v>0</v>
      </c>
      <c r="K27" s="133">
        <f>CF!L54</f>
        <v>0</v>
      </c>
      <c r="L27" s="133">
        <f>CF!M54</f>
        <v>0</v>
      </c>
      <c r="M27" s="133">
        <f>CF!N54</f>
        <v>0</v>
      </c>
      <c r="N27" s="133">
        <f>CF!O54</f>
        <v>0</v>
      </c>
    </row>
    <row r="28" spans="1:14" ht="13.8">
      <c r="A28" s="4"/>
      <c r="B28" s="23" t="s">
        <v>18</v>
      </c>
      <c r="C28" s="4"/>
      <c r="D28" s="7"/>
      <c r="E28" s="21">
        <f t="shared" ref="E28:N28" si="13">SUM(E25:E27)</f>
        <v>0</v>
      </c>
      <c r="F28" s="21">
        <f t="shared" si="13"/>
        <v>0</v>
      </c>
      <c r="G28" s="21">
        <f t="shared" si="13"/>
        <v>0</v>
      </c>
      <c r="H28" s="21">
        <f t="shared" si="13"/>
        <v>0</v>
      </c>
      <c r="I28" s="21">
        <f t="shared" si="13"/>
        <v>0</v>
      </c>
      <c r="J28" s="21">
        <f t="shared" si="13"/>
        <v>0</v>
      </c>
      <c r="K28" s="21">
        <f t="shared" si="13"/>
        <v>0</v>
      </c>
      <c r="L28" s="21">
        <f t="shared" si="13"/>
        <v>0</v>
      </c>
      <c r="M28" s="21">
        <f t="shared" si="13"/>
        <v>0</v>
      </c>
      <c r="N28" s="21">
        <f t="shared" si="13"/>
        <v>0</v>
      </c>
    </row>
    <row r="29" spans="1:14" ht="13.8">
      <c r="A29" s="4"/>
      <c r="B29" s="13" t="s">
        <v>19</v>
      </c>
      <c r="C29" s="4"/>
      <c r="D29" s="7"/>
      <c r="E29" s="14">
        <f t="shared" ref="E29:N29" si="14">-E6*E44</f>
        <v>0</v>
      </c>
      <c r="F29" s="14">
        <f t="shared" si="14"/>
        <v>0</v>
      </c>
      <c r="G29" s="14">
        <f t="shared" si="14"/>
        <v>0</v>
      </c>
      <c r="H29" s="14">
        <f t="shared" si="14"/>
        <v>0</v>
      </c>
      <c r="I29" s="14">
        <f t="shared" si="14"/>
        <v>0</v>
      </c>
      <c r="J29" s="14">
        <f t="shared" si="14"/>
        <v>0</v>
      </c>
      <c r="K29" s="14">
        <f t="shared" si="14"/>
        <v>0</v>
      </c>
      <c r="L29" s="14">
        <f t="shared" si="14"/>
        <v>0</v>
      </c>
      <c r="M29" s="14">
        <f t="shared" si="14"/>
        <v>0</v>
      </c>
      <c r="N29" s="14">
        <f t="shared" si="14"/>
        <v>0</v>
      </c>
    </row>
    <row r="30" spans="1:14" ht="13.8">
      <c r="A30" s="4"/>
      <c r="B30" s="7" t="s">
        <v>20</v>
      </c>
      <c r="C30" s="4"/>
      <c r="D30" s="7"/>
      <c r="E30" s="24">
        <f t="shared" ref="E30:N30" si="15">E25+E29</f>
        <v>0</v>
      </c>
      <c r="F30" s="24">
        <f t="shared" si="15"/>
        <v>0</v>
      </c>
      <c r="G30" s="24">
        <f t="shared" si="15"/>
        <v>0</v>
      </c>
      <c r="H30" s="24">
        <f t="shared" si="15"/>
        <v>0</v>
      </c>
      <c r="I30" s="24">
        <f t="shared" si="15"/>
        <v>0</v>
      </c>
      <c r="J30" s="24">
        <f t="shared" si="15"/>
        <v>0</v>
      </c>
      <c r="K30" s="24">
        <f t="shared" si="15"/>
        <v>0</v>
      </c>
      <c r="L30" s="24">
        <f t="shared" si="15"/>
        <v>0</v>
      </c>
      <c r="M30" s="24">
        <f t="shared" si="15"/>
        <v>0</v>
      </c>
      <c r="N30" s="24">
        <f t="shared" si="15"/>
        <v>0</v>
      </c>
    </row>
    <row r="31" spans="1:14" ht="8.1" customHeight="1">
      <c r="A31" s="4"/>
      <c r="B31" s="7"/>
      <c r="C31" s="4"/>
      <c r="D31" s="7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13.8">
      <c r="A32" s="4"/>
      <c r="B32" s="26" t="s">
        <v>21</v>
      </c>
      <c r="C32" s="4"/>
      <c r="D32" s="7"/>
      <c r="E32" s="27">
        <f t="shared" ref="E32:N32" si="16">+E21-E30</f>
        <v>22000</v>
      </c>
      <c r="F32" s="27">
        <f t="shared" si="16"/>
        <v>23800</v>
      </c>
      <c r="G32" s="27">
        <f t="shared" si="16"/>
        <v>29400</v>
      </c>
      <c r="H32" s="27">
        <f t="shared" si="16"/>
        <v>52920</v>
      </c>
      <c r="I32" s="27">
        <f t="shared" si="16"/>
        <v>84672</v>
      </c>
      <c r="J32" s="27">
        <f t="shared" si="16"/>
        <v>118540.80000000002</v>
      </c>
      <c r="K32" s="27">
        <f t="shared" si="16"/>
        <v>142248.96000000011</v>
      </c>
      <c r="L32" s="27">
        <f t="shared" si="16"/>
        <v>156473.85600000015</v>
      </c>
      <c r="M32" s="27">
        <f t="shared" si="16"/>
        <v>164297.54880000011</v>
      </c>
      <c r="N32" s="27">
        <f t="shared" si="16"/>
        <v>172512.42624000009</v>
      </c>
    </row>
    <row r="33" spans="1:14" ht="13.8">
      <c r="A33" s="4"/>
      <c r="B33" s="26" t="s">
        <v>22</v>
      </c>
      <c r="C33" s="4"/>
      <c r="D33" s="4"/>
      <c r="E33" s="14">
        <f>+E32*E45</f>
        <v>0</v>
      </c>
      <c r="F33" s="14">
        <f t="shared" ref="F33:N33" si="17">+F32*F45</f>
        <v>0</v>
      </c>
      <c r="G33" s="14">
        <f t="shared" si="17"/>
        <v>0</v>
      </c>
      <c r="H33" s="14">
        <f t="shared" si="17"/>
        <v>0</v>
      </c>
      <c r="I33" s="14">
        <f t="shared" si="17"/>
        <v>0</v>
      </c>
      <c r="J33" s="14">
        <f t="shared" si="17"/>
        <v>0</v>
      </c>
      <c r="K33" s="14">
        <f t="shared" si="17"/>
        <v>0</v>
      </c>
      <c r="L33" s="14">
        <f t="shared" si="17"/>
        <v>0</v>
      </c>
      <c r="M33" s="14">
        <f t="shared" si="17"/>
        <v>0</v>
      </c>
      <c r="N33" s="14">
        <f t="shared" si="17"/>
        <v>0</v>
      </c>
    </row>
    <row r="34" spans="1:14" ht="14.4" thickBot="1">
      <c r="A34" s="4"/>
      <c r="B34" s="4" t="s">
        <v>23</v>
      </c>
      <c r="C34" s="4"/>
      <c r="D34" s="7"/>
      <c r="E34" s="28">
        <f t="shared" ref="E34:N34" si="18">+E32-E33</f>
        <v>22000</v>
      </c>
      <c r="F34" s="28">
        <f t="shared" si="18"/>
        <v>23800</v>
      </c>
      <c r="G34" s="28">
        <f t="shared" si="18"/>
        <v>29400</v>
      </c>
      <c r="H34" s="28">
        <f t="shared" si="18"/>
        <v>52920</v>
      </c>
      <c r="I34" s="28">
        <f t="shared" si="18"/>
        <v>84672</v>
      </c>
      <c r="J34" s="28">
        <f t="shared" si="18"/>
        <v>118540.80000000002</v>
      </c>
      <c r="K34" s="28">
        <f t="shared" si="18"/>
        <v>142248.96000000011</v>
      </c>
      <c r="L34" s="28">
        <f t="shared" si="18"/>
        <v>156473.85600000015</v>
      </c>
      <c r="M34" s="28">
        <f t="shared" si="18"/>
        <v>164297.54880000011</v>
      </c>
      <c r="N34" s="28">
        <f t="shared" si="18"/>
        <v>172512.42624000009</v>
      </c>
    </row>
    <row r="35" spans="1:14" ht="14.4" thickTop="1">
      <c r="A35" s="9"/>
      <c r="B35" s="10" t="s">
        <v>8</v>
      </c>
      <c r="C35" s="9"/>
      <c r="D35" s="9"/>
      <c r="E35" s="11">
        <f t="shared" ref="E35:N35" si="19">+IF(ISERROR(E34/E6),0,E34/E6)</f>
        <v>0.22</v>
      </c>
      <c r="F35" s="11">
        <f t="shared" si="19"/>
        <v>0.17</v>
      </c>
      <c r="G35" s="11">
        <f t="shared" si="19"/>
        <v>7.0000000000000007E-2</v>
      </c>
      <c r="H35" s="11">
        <f t="shared" si="19"/>
        <v>7.0000000000000007E-2</v>
      </c>
      <c r="I35" s="11">
        <f t="shared" si="19"/>
        <v>7.0000000000000007E-2</v>
      </c>
      <c r="J35" s="11">
        <f t="shared" si="19"/>
        <v>7.0000000000000007E-2</v>
      </c>
      <c r="K35" s="11">
        <f t="shared" si="19"/>
        <v>7.0000000000000048E-2</v>
      </c>
      <c r="L35" s="11">
        <f t="shared" si="19"/>
        <v>7.0000000000000062E-2</v>
      </c>
      <c r="M35" s="11">
        <f t="shared" si="19"/>
        <v>7.0000000000000034E-2</v>
      </c>
      <c r="N35" s="11">
        <f t="shared" si="19"/>
        <v>7.0000000000000021E-2</v>
      </c>
    </row>
    <row r="36" spans="1:14" ht="13.8">
      <c r="A36" s="9"/>
      <c r="B36" s="10"/>
      <c r="C36" s="9"/>
      <c r="D36" s="9"/>
      <c r="E36" s="29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3.8">
      <c r="A37" s="9"/>
      <c r="B37" s="30" t="s">
        <v>24</v>
      </c>
      <c r="C37" s="9"/>
      <c r="D37" s="9"/>
      <c r="E37" s="124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13.8">
      <c r="A38" s="9"/>
      <c r="B38" s="85" t="s">
        <v>25</v>
      </c>
      <c r="C38" s="86"/>
      <c r="D38" s="86"/>
      <c r="E38" s="75"/>
      <c r="F38" s="92">
        <v>0.4</v>
      </c>
      <c r="G38" s="92">
        <v>2</v>
      </c>
      <c r="H38" s="92">
        <v>0.8</v>
      </c>
      <c r="I38" s="92">
        <v>0.6</v>
      </c>
      <c r="J38" s="92">
        <v>0.4</v>
      </c>
      <c r="K38" s="92">
        <v>0.2</v>
      </c>
      <c r="L38" s="92">
        <v>0.1</v>
      </c>
      <c r="M38" s="92">
        <v>0.05</v>
      </c>
      <c r="N38" s="93">
        <v>0.05</v>
      </c>
    </row>
    <row r="39" spans="1:14" ht="13.8">
      <c r="A39" s="9"/>
      <c r="B39" s="87" t="s">
        <v>26</v>
      </c>
      <c r="C39" s="77"/>
      <c r="D39" s="77"/>
      <c r="E39" s="94">
        <v>0.7</v>
      </c>
      <c r="F39" s="94">
        <v>0.7</v>
      </c>
      <c r="G39" s="94">
        <v>0.7</v>
      </c>
      <c r="H39" s="94">
        <v>0.7</v>
      </c>
      <c r="I39" s="94">
        <v>0.7</v>
      </c>
      <c r="J39" s="94">
        <v>0.7</v>
      </c>
      <c r="K39" s="94">
        <v>0.7</v>
      </c>
      <c r="L39" s="94">
        <v>0.7</v>
      </c>
      <c r="M39" s="94">
        <v>0.7</v>
      </c>
      <c r="N39" s="95">
        <v>0.7</v>
      </c>
    </row>
    <row r="40" spans="1:14" ht="13.8">
      <c r="A40" s="9"/>
      <c r="B40" s="87" t="s">
        <v>27</v>
      </c>
      <c r="C40" s="77"/>
      <c r="D40" s="77"/>
      <c r="E40" s="94">
        <v>0.05</v>
      </c>
      <c r="F40" s="94">
        <v>0.1</v>
      </c>
      <c r="G40" s="94">
        <v>0.2</v>
      </c>
      <c r="H40" s="94">
        <v>0.2</v>
      </c>
      <c r="I40" s="94">
        <v>0.2</v>
      </c>
      <c r="J40" s="94">
        <v>0.2</v>
      </c>
      <c r="K40" s="94">
        <v>0.2</v>
      </c>
      <c r="L40" s="94">
        <v>0.2</v>
      </c>
      <c r="M40" s="94">
        <v>0.2</v>
      </c>
      <c r="N40" s="95">
        <v>0.2</v>
      </c>
    </row>
    <row r="41" spans="1:14" ht="13.8">
      <c r="A41" s="9"/>
      <c r="B41" s="87" t="s">
        <v>28</v>
      </c>
      <c r="C41" s="77"/>
      <c r="D41" s="77"/>
      <c r="E41" s="94">
        <v>0.02</v>
      </c>
      <c r="F41" s="94">
        <v>0.02</v>
      </c>
      <c r="G41" s="94">
        <v>0.02</v>
      </c>
      <c r="H41" s="94">
        <v>0.02</v>
      </c>
      <c r="I41" s="94">
        <v>0.02</v>
      </c>
      <c r="J41" s="94">
        <v>0.02</v>
      </c>
      <c r="K41" s="94">
        <v>0.02</v>
      </c>
      <c r="L41" s="94">
        <v>0.02</v>
      </c>
      <c r="M41" s="94">
        <v>0.02</v>
      </c>
      <c r="N41" s="95">
        <v>0.02</v>
      </c>
    </row>
    <row r="42" spans="1:14" ht="13.8">
      <c r="A42" s="9"/>
      <c r="B42" s="87" t="s">
        <v>29</v>
      </c>
      <c r="C42" s="77"/>
      <c r="D42" s="77"/>
      <c r="E42" s="94">
        <v>0.01</v>
      </c>
      <c r="F42" s="94">
        <v>0.01</v>
      </c>
      <c r="G42" s="94">
        <v>0.01</v>
      </c>
      <c r="H42" s="94">
        <v>0.01</v>
      </c>
      <c r="I42" s="94">
        <v>0.01</v>
      </c>
      <c r="J42" s="94">
        <v>0.01</v>
      </c>
      <c r="K42" s="94">
        <v>0.01</v>
      </c>
      <c r="L42" s="94">
        <v>0.01</v>
      </c>
      <c r="M42" s="94">
        <v>0.01</v>
      </c>
      <c r="N42" s="95">
        <v>0.01</v>
      </c>
    </row>
    <row r="43" spans="1:14" ht="13.8" outlineLevel="1">
      <c r="A43" s="9"/>
      <c r="B43" s="87" t="s">
        <v>30</v>
      </c>
      <c r="C43" s="77"/>
      <c r="D43" s="77"/>
      <c r="E43" s="94">
        <v>0</v>
      </c>
      <c r="F43" s="94">
        <v>0</v>
      </c>
      <c r="G43" s="94">
        <v>0</v>
      </c>
      <c r="H43" s="94">
        <v>0</v>
      </c>
      <c r="I43" s="94">
        <v>0</v>
      </c>
      <c r="J43" s="94">
        <v>0</v>
      </c>
      <c r="K43" s="94">
        <v>0</v>
      </c>
      <c r="L43" s="94">
        <v>0</v>
      </c>
      <c r="M43" s="94">
        <v>0</v>
      </c>
      <c r="N43" s="95">
        <v>0</v>
      </c>
    </row>
    <row r="44" spans="1:14" ht="13.8">
      <c r="A44" s="9"/>
      <c r="B44" s="87" t="s">
        <v>19</v>
      </c>
      <c r="C44" s="77"/>
      <c r="D44" s="77"/>
      <c r="E44" s="94">
        <v>0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94">
        <v>0</v>
      </c>
      <c r="L44" s="94">
        <v>0</v>
      </c>
      <c r="M44" s="94">
        <v>0</v>
      </c>
      <c r="N44" s="95">
        <v>0</v>
      </c>
    </row>
    <row r="45" spans="1:14" ht="13.8">
      <c r="A45" s="9"/>
      <c r="B45" s="88" t="s">
        <v>31</v>
      </c>
      <c r="C45" s="89"/>
      <c r="D45" s="89"/>
      <c r="E45" s="96">
        <v>0</v>
      </c>
      <c r="F45" s="96">
        <f>+E45</f>
        <v>0</v>
      </c>
      <c r="G45" s="96">
        <f t="shared" ref="G45:N45" si="20">+F45</f>
        <v>0</v>
      </c>
      <c r="H45" s="96">
        <f t="shared" si="20"/>
        <v>0</v>
      </c>
      <c r="I45" s="96">
        <f t="shared" si="20"/>
        <v>0</v>
      </c>
      <c r="J45" s="96">
        <f t="shared" si="20"/>
        <v>0</v>
      </c>
      <c r="K45" s="96">
        <f t="shared" si="20"/>
        <v>0</v>
      </c>
      <c r="L45" s="96">
        <f t="shared" si="20"/>
        <v>0</v>
      </c>
      <c r="M45" s="96">
        <f t="shared" si="20"/>
        <v>0</v>
      </c>
      <c r="N45" s="97">
        <f t="shared" si="20"/>
        <v>0</v>
      </c>
    </row>
  </sheetData>
  <phoneticPr fontId="49" type="noConversion"/>
  <pageMargins left="0.75" right="0.75" top="1" bottom="1" header="0.5" footer="0.5"/>
  <pageSetup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8"/>
  <sheetViews>
    <sheetView showGridLines="0" zoomScaleNormal="100" workbookViewId="0">
      <selection activeCell="J26" sqref="J26"/>
    </sheetView>
  </sheetViews>
  <sheetFormatPr defaultColWidth="9.109375" defaultRowHeight="13.2"/>
  <cols>
    <col min="1" max="1" width="0.88671875" style="1" customWidth="1"/>
    <col min="2" max="4" width="13" style="1" customWidth="1"/>
    <col min="5" max="13" width="15.33203125" style="1" customWidth="1"/>
    <col min="14" max="14" width="17.109375" style="1" customWidth="1"/>
    <col min="15" max="15" width="16.77734375" style="1" customWidth="1"/>
    <col min="16" max="16384" width="9.109375" style="1"/>
  </cols>
  <sheetData>
    <row r="1" spans="1:15">
      <c r="B1" s="155" t="s">
        <v>32</v>
      </c>
      <c r="C1" s="155"/>
      <c r="D1" s="155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27.6">
      <c r="A2" s="4"/>
      <c r="B2" s="155"/>
      <c r="C2" s="155"/>
      <c r="D2" s="15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13.8">
      <c r="A3" s="4"/>
      <c r="B3" s="13"/>
      <c r="C3" s="4"/>
      <c r="D3" s="4"/>
      <c r="E3" s="4"/>
      <c r="F3" s="33" t="s">
        <v>4</v>
      </c>
      <c r="G3" s="34"/>
      <c r="H3" s="34"/>
      <c r="I3" s="34"/>
      <c r="J3" s="34"/>
      <c r="K3" s="34"/>
      <c r="L3" s="34"/>
      <c r="M3" s="34"/>
      <c r="N3" s="34"/>
      <c r="O3" s="33"/>
    </row>
    <row r="4" spans="1:15" ht="13.8">
      <c r="A4" s="4"/>
      <c r="B4" s="90" t="s">
        <v>90</v>
      </c>
      <c r="C4" s="4"/>
      <c r="D4" s="4"/>
      <c r="E4" s="36" t="s">
        <v>33</v>
      </c>
      <c r="F4" s="36">
        <v>1</v>
      </c>
      <c r="G4" s="36">
        <v>2</v>
      </c>
      <c r="H4" s="36">
        <v>3</v>
      </c>
      <c r="I4" s="36">
        <v>4</v>
      </c>
      <c r="J4" s="36">
        <v>5</v>
      </c>
      <c r="K4" s="36">
        <v>6</v>
      </c>
      <c r="L4" s="36">
        <v>7</v>
      </c>
      <c r="M4" s="36">
        <v>8</v>
      </c>
      <c r="N4" s="36">
        <v>9</v>
      </c>
      <c r="O4" s="36">
        <v>10</v>
      </c>
    </row>
    <row r="5" spans="1:15" ht="13.8">
      <c r="A5" s="4"/>
      <c r="B5" s="13"/>
      <c r="C5" s="4"/>
      <c r="D5" s="4"/>
      <c r="E5" s="37" t="s">
        <v>86</v>
      </c>
      <c r="F5" s="6">
        <v>2021</v>
      </c>
      <c r="G5" s="6">
        <v>2022</v>
      </c>
      <c r="H5" s="6">
        <v>2023</v>
      </c>
      <c r="I5" s="6">
        <v>2024</v>
      </c>
      <c r="J5" s="6">
        <v>2025</v>
      </c>
      <c r="K5" s="6">
        <v>2026</v>
      </c>
      <c r="L5" s="6">
        <v>2027</v>
      </c>
      <c r="M5" s="6">
        <v>2028</v>
      </c>
      <c r="N5" s="6">
        <v>2029</v>
      </c>
      <c r="O5" s="6">
        <v>2030</v>
      </c>
    </row>
    <row r="6" spans="1:15" ht="13.8">
      <c r="A6" s="4"/>
      <c r="B6" s="13" t="s">
        <v>34</v>
      </c>
      <c r="C6" s="4"/>
      <c r="D6" s="38"/>
      <c r="E6" s="125">
        <v>0</v>
      </c>
      <c r="F6" s="139">
        <f>+CF!F35</f>
        <v>6863.0136986301368</v>
      </c>
      <c r="G6" s="139">
        <f>+CF!G35</f>
        <v>20608.219178082189</v>
      </c>
      <c r="H6" s="139">
        <f>+CF!H35</f>
        <v>2024.6575342465731</v>
      </c>
      <c r="I6" s="139">
        <f>+CF!I35</f>
        <v>-12715.616438356163</v>
      </c>
      <c r="J6" s="139">
        <f>+CF!J35</f>
        <v>-26944.98630136987</v>
      </c>
      <c r="K6" s="139">
        <f>+CF!K35</f>
        <v>-30026.980821917787</v>
      </c>
      <c r="L6" s="139">
        <f>+CF!L35</f>
        <v>-6782.7769863012727</v>
      </c>
      <c r="M6" s="139">
        <f>+CF!M35</f>
        <v>37645.665315068683</v>
      </c>
      <c r="N6" s="139">
        <f>+CF!N35</f>
        <v>95611.42058082216</v>
      </c>
      <c r="O6" s="139">
        <f>+CF!O35</f>
        <v>156475.46360986333</v>
      </c>
    </row>
    <row r="7" spans="1:15" ht="13.8">
      <c r="A7" s="4"/>
      <c r="B7" s="13" t="s">
        <v>35</v>
      </c>
      <c r="C7" s="4"/>
      <c r="D7" s="39"/>
      <c r="E7" s="66">
        <v>0</v>
      </c>
      <c r="F7" s="139">
        <f>+IS!E6/365*BS!F37</f>
        <v>8219.17808219178</v>
      </c>
      <c r="G7" s="139">
        <f>+IS!F6/365*BS!G37</f>
        <v>11506.849315068494</v>
      </c>
      <c r="H7" s="139">
        <f>+IS!G6/365*BS!H37</f>
        <v>34520.547945205479</v>
      </c>
      <c r="I7" s="139">
        <f>+IS!H6/365*BS!I37</f>
        <v>62136.986301369856</v>
      </c>
      <c r="J7" s="139">
        <f>+IS!I6/365*BS!J37</f>
        <v>99419.178082191778</v>
      </c>
      <c r="K7" s="139">
        <f>+IS!J6/365*BS!K37</f>
        <v>139186.84931506848</v>
      </c>
      <c r="L7" s="139">
        <f>+IS!K6/365*BS!L37</f>
        <v>167024.21917808219</v>
      </c>
      <c r="M7" s="139">
        <f>+IS!L6/365*BS!M37</f>
        <v>183726.64109589043</v>
      </c>
      <c r="N7" s="139">
        <f>+IS!M6/365*BS!N37</f>
        <v>192912.97315068496</v>
      </c>
      <c r="O7" s="139">
        <f>+IS!N6/365*BS!O37</f>
        <v>202558.62180821921</v>
      </c>
    </row>
    <row r="8" spans="1:15" ht="13.8">
      <c r="A8" s="4"/>
      <c r="B8" s="13" t="s">
        <v>36</v>
      </c>
      <c r="C8" s="4"/>
      <c r="D8" s="39"/>
      <c r="E8" s="66">
        <v>0</v>
      </c>
      <c r="F8" s="139">
        <f>+IS!E9/365*BS!F38</f>
        <v>7671.232876712329</v>
      </c>
      <c r="G8" s="139">
        <f>+IS!F9/365*BS!G38</f>
        <v>10739.726027397261</v>
      </c>
      <c r="H8" s="139">
        <f>+IS!G9/365*BS!H38</f>
        <v>32219.178082191778</v>
      </c>
      <c r="I8" s="139">
        <f>+IS!H9/365*BS!I38</f>
        <v>57994.520547945205</v>
      </c>
      <c r="J8" s="139">
        <f>+IS!I9/365*BS!J38</f>
        <v>92791.232876712325</v>
      </c>
      <c r="K8" s="139">
        <f>+IS!J9/365*BS!K38</f>
        <v>129907.72602739726</v>
      </c>
      <c r="L8" s="139">
        <f>+IS!K9/365*BS!L38</f>
        <v>155889.27123287669</v>
      </c>
      <c r="M8" s="139">
        <f>+IS!L9/365*BS!M38</f>
        <v>171478.19835616439</v>
      </c>
      <c r="N8" s="139">
        <f>+IS!M9/365*BS!N38</f>
        <v>180052.10827397264</v>
      </c>
      <c r="O8" s="139">
        <f>+IS!N9/365*BS!O38</f>
        <v>189054.71368767123</v>
      </c>
    </row>
    <row r="9" spans="1:15" ht="13.8">
      <c r="A9" s="4"/>
      <c r="B9" s="13" t="s">
        <v>37</v>
      </c>
      <c r="C9" s="4"/>
      <c r="D9" s="39"/>
      <c r="E9" s="67">
        <v>0</v>
      </c>
      <c r="F9" s="134">
        <f>+IS!E6*BS!F39</f>
        <v>5000</v>
      </c>
      <c r="G9" s="134">
        <f>+IS!F6*BS!G39</f>
        <v>7000</v>
      </c>
      <c r="H9" s="134">
        <f>+IS!G6*BS!H39</f>
        <v>21000</v>
      </c>
      <c r="I9" s="134">
        <f>+IS!H6*BS!I39</f>
        <v>37800</v>
      </c>
      <c r="J9" s="134">
        <f>+IS!I6*BS!J39</f>
        <v>60480</v>
      </c>
      <c r="K9" s="134">
        <f>+IS!J6*BS!K39</f>
        <v>84672</v>
      </c>
      <c r="L9" s="134">
        <f>+IS!K6*BS!L39</f>
        <v>101606.40000000001</v>
      </c>
      <c r="M9" s="134">
        <f>+IS!L6*BS!M39</f>
        <v>111767.04000000002</v>
      </c>
      <c r="N9" s="134">
        <f>+IS!M6*BS!N39</f>
        <v>117355.39200000002</v>
      </c>
      <c r="O9" s="134">
        <f>+IS!N6*BS!O39</f>
        <v>123223.16160000002</v>
      </c>
    </row>
    <row r="10" spans="1:15" ht="13.8">
      <c r="A10" s="4"/>
      <c r="B10" s="41" t="s">
        <v>38</v>
      </c>
      <c r="C10" s="4"/>
      <c r="D10" s="24"/>
      <c r="E10" s="8">
        <f>SUM(E6:E9)</f>
        <v>0</v>
      </c>
      <c r="F10" s="141">
        <f t="shared" ref="F10:O10" si="0">SUM(F6:F9)</f>
        <v>27753.424657534248</v>
      </c>
      <c r="G10" s="141">
        <f t="shared" si="0"/>
        <v>49854.794520547948</v>
      </c>
      <c r="H10" s="141">
        <f t="shared" si="0"/>
        <v>89764.38356164383</v>
      </c>
      <c r="I10" s="141">
        <f t="shared" si="0"/>
        <v>145215.89041095891</v>
      </c>
      <c r="J10" s="141">
        <f t="shared" si="0"/>
        <v>225745.42465753423</v>
      </c>
      <c r="K10" s="141">
        <f t="shared" si="0"/>
        <v>323739.59452054795</v>
      </c>
      <c r="L10" s="141">
        <f t="shared" si="0"/>
        <v>417737.11342465761</v>
      </c>
      <c r="M10" s="141">
        <f t="shared" si="0"/>
        <v>504617.54476712353</v>
      </c>
      <c r="N10" s="141">
        <f t="shared" si="0"/>
        <v>585931.89400547976</v>
      </c>
      <c r="O10" s="141">
        <f t="shared" si="0"/>
        <v>671311.96070575377</v>
      </c>
    </row>
    <row r="11" spans="1:15" ht="8.1" customHeight="1">
      <c r="A11" s="4"/>
      <c r="B11" s="42"/>
      <c r="C11" s="4"/>
      <c r="D11" s="43"/>
      <c r="E11" s="68"/>
      <c r="F11" s="43"/>
      <c r="G11" s="43"/>
      <c r="H11" s="43"/>
      <c r="I11" s="43"/>
      <c r="J11" s="43"/>
      <c r="K11" s="43"/>
      <c r="L11" s="43"/>
      <c r="M11" s="43"/>
      <c r="N11" s="43"/>
      <c r="O11" s="43"/>
    </row>
    <row r="12" spans="1:15" ht="13.8">
      <c r="A12" s="4"/>
      <c r="B12" s="13" t="s">
        <v>39</v>
      </c>
      <c r="C12" s="4"/>
      <c r="D12" s="39"/>
      <c r="E12" s="66">
        <v>0</v>
      </c>
      <c r="F12" s="136">
        <f>E12-CF!F9-CF!F23</f>
        <v>4000</v>
      </c>
      <c r="G12" s="136">
        <f>F12-CF!G9-CF!G23</f>
        <v>9600</v>
      </c>
      <c r="H12" s="136">
        <f>G12-CF!H9-CF!H23</f>
        <v>26400</v>
      </c>
      <c r="I12" s="136">
        <f>H12-CF!I9-CF!I23</f>
        <v>56640</v>
      </c>
      <c r="J12" s="136">
        <f>I12-CF!J9-CF!J23</f>
        <v>105024</v>
      </c>
      <c r="K12" s="136">
        <f>J12-CF!K9-CF!K23</f>
        <v>172761.60000000001</v>
      </c>
      <c r="L12" s="136">
        <f>K12-CF!L9-CF!L23</f>
        <v>254046.72000000003</v>
      </c>
      <c r="M12" s="136">
        <f>L12-CF!M9-CF!M23</f>
        <v>343460.35200000007</v>
      </c>
      <c r="N12" s="136">
        <f>M12-CF!N9-CF!N23</f>
        <v>437344.66560000007</v>
      </c>
      <c r="O12" s="136">
        <f>N12-CF!O9-CF!O23</f>
        <v>535923.19488000008</v>
      </c>
    </row>
    <row r="13" spans="1:15" ht="14.4" thickBot="1">
      <c r="A13" s="4"/>
      <c r="B13" s="41" t="s">
        <v>42</v>
      </c>
      <c r="C13" s="4"/>
      <c r="D13" s="24"/>
      <c r="E13" s="28">
        <f t="shared" ref="E13:O13" si="1">SUM(E12:E12)+E10</f>
        <v>0</v>
      </c>
      <c r="F13" s="142">
        <f t="shared" si="1"/>
        <v>31753.424657534248</v>
      </c>
      <c r="G13" s="142">
        <f t="shared" si="1"/>
        <v>59454.794520547948</v>
      </c>
      <c r="H13" s="142">
        <f t="shared" si="1"/>
        <v>116164.38356164383</v>
      </c>
      <c r="I13" s="142">
        <f t="shared" si="1"/>
        <v>201855.89041095891</v>
      </c>
      <c r="J13" s="142">
        <f t="shared" si="1"/>
        <v>330769.42465753423</v>
      </c>
      <c r="K13" s="142">
        <f t="shared" si="1"/>
        <v>496501.19452054799</v>
      </c>
      <c r="L13" s="142">
        <f t="shared" si="1"/>
        <v>671783.83342465758</v>
      </c>
      <c r="M13" s="142">
        <f t="shared" si="1"/>
        <v>848077.8967671236</v>
      </c>
      <c r="N13" s="142">
        <f t="shared" si="1"/>
        <v>1023276.5596054798</v>
      </c>
      <c r="O13" s="142">
        <f t="shared" si="1"/>
        <v>1207235.1555857537</v>
      </c>
    </row>
    <row r="14" spans="1:15" ht="8.1" customHeight="1" thickTop="1">
      <c r="A14" s="4"/>
      <c r="B14" s="13"/>
      <c r="C14" s="4"/>
      <c r="D14" s="43"/>
      <c r="E14" s="68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3.8">
      <c r="A15" s="4"/>
      <c r="B15" s="13" t="s">
        <v>43</v>
      </c>
      <c r="C15" s="4"/>
      <c r="D15" s="39"/>
      <c r="E15" s="66">
        <v>0</v>
      </c>
      <c r="F15" s="136">
        <f>+IS!E9/365*BS!F46</f>
        <v>5753.4246575342468</v>
      </c>
      <c r="G15" s="136">
        <f>+IS!F9/365*BS!G46</f>
        <v>8054.7945205479446</v>
      </c>
      <c r="H15" s="136">
        <f>+IS!G9/365*BS!H46</f>
        <v>24164.383561643834</v>
      </c>
      <c r="I15" s="136">
        <f>+IS!H9/365*BS!I46</f>
        <v>43495.890410958906</v>
      </c>
      <c r="J15" s="136">
        <f>+IS!I9/365*BS!J46</f>
        <v>69593.42465753424</v>
      </c>
      <c r="K15" s="136">
        <f>+IS!J9/365*BS!K46</f>
        <v>97430.794520547948</v>
      </c>
      <c r="L15" s="136">
        <f>+IS!K9/365*BS!L46</f>
        <v>116916.95342465752</v>
      </c>
      <c r="M15" s="136">
        <f>+IS!L9/365*BS!M46</f>
        <v>128608.64876712329</v>
      </c>
      <c r="N15" s="136">
        <f>+IS!M9/365*BS!N46</f>
        <v>135039.08120547948</v>
      </c>
      <c r="O15" s="136">
        <f>+IS!N9/365*BS!O46</f>
        <v>141791.03526575342</v>
      </c>
    </row>
    <row r="16" spans="1:15" ht="13.8">
      <c r="A16" s="4"/>
      <c r="B16" s="13" t="s">
        <v>44</v>
      </c>
      <c r="C16" s="4"/>
      <c r="D16" s="39"/>
      <c r="E16" s="66">
        <v>0</v>
      </c>
      <c r="F16" s="136">
        <f>+IS!E6*BS!F47</f>
        <v>2000</v>
      </c>
      <c r="G16" s="136">
        <f>+IS!F6*BS!G47</f>
        <v>2800</v>
      </c>
      <c r="H16" s="136">
        <f>+IS!G6*BS!H47</f>
        <v>8400</v>
      </c>
      <c r="I16" s="136">
        <f>+IS!H6*BS!I47</f>
        <v>15120</v>
      </c>
      <c r="J16" s="136">
        <f>+IS!I6*BS!J47</f>
        <v>24192</v>
      </c>
      <c r="K16" s="136">
        <f>+IS!J6*BS!K47</f>
        <v>33868.800000000003</v>
      </c>
      <c r="L16" s="136">
        <f>+IS!K6*BS!L47</f>
        <v>40642.559999999998</v>
      </c>
      <c r="M16" s="136">
        <f>+IS!L6*BS!M47</f>
        <v>44706.816000000006</v>
      </c>
      <c r="N16" s="136">
        <f>+IS!M6*BS!N47</f>
        <v>46942.156800000004</v>
      </c>
      <c r="O16" s="136">
        <f>+IS!N6*BS!O47</f>
        <v>49289.264640000009</v>
      </c>
    </row>
    <row r="17" spans="1:16" ht="13.8">
      <c r="A17" s="4"/>
      <c r="B17" s="13" t="s">
        <v>45</v>
      </c>
      <c r="C17" s="4"/>
      <c r="D17" s="39"/>
      <c r="E17" s="67">
        <v>0</v>
      </c>
      <c r="F17" s="137">
        <f>+IS!E6*BS!F48</f>
        <v>2000</v>
      </c>
      <c r="G17" s="137">
        <f>+IS!F6*BS!G48</f>
        <v>2800</v>
      </c>
      <c r="H17" s="137">
        <f>+IS!G6*BS!H48</f>
        <v>8400</v>
      </c>
      <c r="I17" s="137">
        <f>+IS!H6*BS!I48</f>
        <v>15120</v>
      </c>
      <c r="J17" s="137">
        <f>+IS!I6*BS!J48</f>
        <v>24192</v>
      </c>
      <c r="K17" s="137">
        <f>+IS!J6*BS!K48</f>
        <v>33868.800000000003</v>
      </c>
      <c r="L17" s="137">
        <f>+IS!K6*BS!L48</f>
        <v>40642.559999999998</v>
      </c>
      <c r="M17" s="137">
        <f>+IS!L6*BS!M48</f>
        <v>44706.816000000006</v>
      </c>
      <c r="N17" s="137">
        <f>+IS!M6*BS!N48</f>
        <v>46942.156800000004</v>
      </c>
      <c r="O17" s="137">
        <f>+IS!N6*BS!O48</f>
        <v>49289.264640000009</v>
      </c>
    </row>
    <row r="18" spans="1:16" ht="13.8">
      <c r="A18" s="4"/>
      <c r="B18" s="41" t="s">
        <v>46</v>
      </c>
      <c r="C18" s="4"/>
      <c r="D18" s="24"/>
      <c r="E18" s="8">
        <f>SUM(E15:E17)</f>
        <v>0</v>
      </c>
      <c r="F18" s="141">
        <f t="shared" ref="F18:O18" si="2">SUM(F15:F17)</f>
        <v>9753.4246575342477</v>
      </c>
      <c r="G18" s="141">
        <f t="shared" si="2"/>
        <v>13654.794520547945</v>
      </c>
      <c r="H18" s="141">
        <f t="shared" si="2"/>
        <v>40964.38356164383</v>
      </c>
      <c r="I18" s="141">
        <f t="shared" si="2"/>
        <v>73735.890410958906</v>
      </c>
      <c r="J18" s="141">
        <f t="shared" si="2"/>
        <v>117977.42465753424</v>
      </c>
      <c r="K18" s="141">
        <f t="shared" si="2"/>
        <v>165168.39452054794</v>
      </c>
      <c r="L18" s="141">
        <f t="shared" si="2"/>
        <v>198202.07342465752</v>
      </c>
      <c r="M18" s="141">
        <f t="shared" si="2"/>
        <v>218022.28076712327</v>
      </c>
      <c r="N18" s="141">
        <f t="shared" si="2"/>
        <v>228923.39480547947</v>
      </c>
      <c r="O18" s="141">
        <f t="shared" si="2"/>
        <v>240369.56454575344</v>
      </c>
    </row>
    <row r="19" spans="1:16" ht="8.1" customHeight="1">
      <c r="A19" s="4"/>
      <c r="B19" s="42"/>
      <c r="C19" s="4"/>
      <c r="D19" s="43"/>
      <c r="E19" s="8"/>
      <c r="F19" s="140"/>
      <c r="G19" s="140"/>
      <c r="H19" s="140"/>
      <c r="I19" s="140"/>
      <c r="J19" s="140"/>
      <c r="K19" s="140"/>
      <c r="L19" s="140"/>
      <c r="M19" s="140"/>
      <c r="N19" s="140"/>
      <c r="O19" s="140"/>
    </row>
    <row r="20" spans="1:16" ht="13.8">
      <c r="A20" s="4"/>
      <c r="B20" s="45" t="s">
        <v>0</v>
      </c>
      <c r="C20" s="4"/>
      <c r="D20" s="39"/>
      <c r="E20" s="66">
        <v>0</v>
      </c>
      <c r="F20" s="138">
        <f>CF!F57</f>
        <v>0</v>
      </c>
      <c r="G20" s="138">
        <f>CF!G57</f>
        <v>0</v>
      </c>
      <c r="H20" s="138">
        <f>CF!H57</f>
        <v>0</v>
      </c>
      <c r="I20" s="138">
        <f>CF!I57</f>
        <v>0</v>
      </c>
      <c r="J20" s="138">
        <f>CF!J57</f>
        <v>0</v>
      </c>
      <c r="K20" s="138">
        <f>CF!K57</f>
        <v>0</v>
      </c>
      <c r="L20" s="138">
        <f>CF!L57</f>
        <v>0</v>
      </c>
      <c r="M20" s="138">
        <f>CF!M57</f>
        <v>0</v>
      </c>
      <c r="N20" s="138">
        <f>CF!N57</f>
        <v>0</v>
      </c>
      <c r="O20" s="138">
        <f>CF!O57</f>
        <v>0</v>
      </c>
    </row>
    <row r="21" spans="1:16" ht="13.8">
      <c r="A21" s="4"/>
      <c r="B21" s="45" t="s">
        <v>1</v>
      </c>
      <c r="C21" s="4"/>
      <c r="D21" s="39"/>
      <c r="E21" s="66">
        <v>0</v>
      </c>
      <c r="F21" s="138">
        <f>CF!F58</f>
        <v>0</v>
      </c>
      <c r="G21" s="138">
        <f>CF!G58</f>
        <v>0</v>
      </c>
      <c r="H21" s="138">
        <f>CF!H58</f>
        <v>0</v>
      </c>
      <c r="I21" s="138">
        <f>CF!I58</f>
        <v>0</v>
      </c>
      <c r="J21" s="138">
        <f>CF!J58</f>
        <v>0</v>
      </c>
      <c r="K21" s="138">
        <f>CF!K58</f>
        <v>0</v>
      </c>
      <c r="L21" s="138">
        <f>CF!L58</f>
        <v>0</v>
      </c>
      <c r="M21" s="138">
        <f>CF!M58</f>
        <v>0</v>
      </c>
      <c r="N21" s="138">
        <f>CF!N58</f>
        <v>0</v>
      </c>
      <c r="O21" s="138">
        <f>CF!O58</f>
        <v>0</v>
      </c>
    </row>
    <row r="22" spans="1:16" ht="13.8">
      <c r="A22" s="4"/>
      <c r="B22" s="45" t="s">
        <v>2</v>
      </c>
      <c r="C22" s="4"/>
      <c r="D22" s="39"/>
      <c r="E22" s="67">
        <v>0</v>
      </c>
      <c r="F22" s="137">
        <f>CF!F59</f>
        <v>0</v>
      </c>
      <c r="G22" s="137">
        <f>CF!G59</f>
        <v>0</v>
      </c>
      <c r="H22" s="137">
        <f>CF!H59</f>
        <v>0</v>
      </c>
      <c r="I22" s="137">
        <f>CF!I59</f>
        <v>0</v>
      </c>
      <c r="J22" s="137">
        <f>CF!J59</f>
        <v>0</v>
      </c>
      <c r="K22" s="137">
        <f>CF!K59</f>
        <v>0</v>
      </c>
      <c r="L22" s="137">
        <f>CF!L59</f>
        <v>0</v>
      </c>
      <c r="M22" s="137">
        <f>CF!M59</f>
        <v>0</v>
      </c>
      <c r="N22" s="137">
        <f>CF!N59</f>
        <v>0</v>
      </c>
      <c r="O22" s="137">
        <f>CF!O59</f>
        <v>0</v>
      </c>
    </row>
    <row r="23" spans="1:16" ht="13.8">
      <c r="A23" s="4"/>
      <c r="B23" s="41" t="s">
        <v>47</v>
      </c>
      <c r="C23" s="4"/>
      <c r="D23" s="24"/>
      <c r="E23" s="8">
        <f t="shared" ref="E23:O23" si="3">SUM(E20:E22)+E18</f>
        <v>0</v>
      </c>
      <c r="F23" s="141">
        <f t="shared" si="3"/>
        <v>9753.4246575342477</v>
      </c>
      <c r="G23" s="141">
        <f t="shared" si="3"/>
        <v>13654.794520547945</v>
      </c>
      <c r="H23" s="141">
        <f t="shared" si="3"/>
        <v>40964.38356164383</v>
      </c>
      <c r="I23" s="141">
        <f t="shared" si="3"/>
        <v>73735.890410958906</v>
      </c>
      <c r="J23" s="141">
        <f t="shared" si="3"/>
        <v>117977.42465753424</v>
      </c>
      <c r="K23" s="141">
        <f t="shared" si="3"/>
        <v>165168.39452054794</v>
      </c>
      <c r="L23" s="141">
        <f t="shared" si="3"/>
        <v>198202.07342465752</v>
      </c>
      <c r="M23" s="141">
        <f t="shared" si="3"/>
        <v>218022.28076712327</v>
      </c>
      <c r="N23" s="141">
        <f t="shared" si="3"/>
        <v>228923.39480547947</v>
      </c>
      <c r="O23" s="141">
        <f t="shared" si="3"/>
        <v>240369.56454575344</v>
      </c>
    </row>
    <row r="24" spans="1:16" ht="8.1" customHeight="1">
      <c r="A24" s="4"/>
      <c r="B24" s="42"/>
      <c r="C24" s="4"/>
      <c r="D24" s="44"/>
      <c r="E24" s="8"/>
      <c r="F24" s="141"/>
      <c r="G24" s="141"/>
      <c r="H24" s="141"/>
      <c r="I24" s="141"/>
      <c r="J24" s="141"/>
      <c r="K24" s="141"/>
      <c r="L24" s="141"/>
      <c r="M24" s="141"/>
      <c r="N24" s="141"/>
      <c r="O24" s="141"/>
    </row>
    <row r="25" spans="1:16" ht="13.8">
      <c r="A25" s="4"/>
      <c r="B25" s="45" t="s">
        <v>11</v>
      </c>
      <c r="C25" s="4"/>
      <c r="D25" s="39"/>
      <c r="E25" s="14">
        <f>E13-E23</f>
        <v>0</v>
      </c>
      <c r="F25" s="137">
        <f>F13-F23</f>
        <v>22000</v>
      </c>
      <c r="G25" s="137">
        <f t="shared" ref="G25:O25" si="4">G13-G23</f>
        <v>45800</v>
      </c>
      <c r="H25" s="137">
        <f t="shared" si="4"/>
        <v>75200</v>
      </c>
      <c r="I25" s="137">
        <f t="shared" si="4"/>
        <v>128120</v>
      </c>
      <c r="J25" s="137">
        <f t="shared" si="4"/>
        <v>212792</v>
      </c>
      <c r="K25" s="137">
        <f t="shared" si="4"/>
        <v>331332.80000000005</v>
      </c>
      <c r="L25" s="137">
        <f t="shared" si="4"/>
        <v>473581.76000000007</v>
      </c>
      <c r="M25" s="137">
        <f t="shared" si="4"/>
        <v>630055.61600000039</v>
      </c>
      <c r="N25" s="137">
        <f t="shared" si="4"/>
        <v>794353.16480000038</v>
      </c>
      <c r="O25" s="137">
        <f t="shared" si="4"/>
        <v>966865.59104000032</v>
      </c>
    </row>
    <row r="26" spans="1:16" ht="13.8">
      <c r="A26" s="4"/>
      <c r="B26" s="41" t="s">
        <v>48</v>
      </c>
      <c r="C26" s="4"/>
      <c r="D26" s="24"/>
      <c r="E26" s="69">
        <f t="shared" ref="E26:O26" si="5">SUM(E25:E25)</f>
        <v>0</v>
      </c>
      <c r="F26" s="143">
        <f>SUM(F25:F25)</f>
        <v>22000</v>
      </c>
      <c r="G26" s="143">
        <f t="shared" si="5"/>
        <v>45800</v>
      </c>
      <c r="H26" s="143">
        <f t="shared" si="5"/>
        <v>75200</v>
      </c>
      <c r="I26" s="143">
        <f t="shared" si="5"/>
        <v>128120</v>
      </c>
      <c r="J26" s="143">
        <f t="shared" si="5"/>
        <v>212792</v>
      </c>
      <c r="K26" s="143">
        <f t="shared" si="5"/>
        <v>331332.80000000005</v>
      </c>
      <c r="L26" s="143">
        <f t="shared" si="5"/>
        <v>473581.76000000007</v>
      </c>
      <c r="M26" s="143">
        <f t="shared" si="5"/>
        <v>630055.61600000039</v>
      </c>
      <c r="N26" s="143">
        <f t="shared" si="5"/>
        <v>794353.16480000038</v>
      </c>
      <c r="O26" s="143">
        <f t="shared" si="5"/>
        <v>966865.59104000032</v>
      </c>
    </row>
    <row r="27" spans="1:16" ht="8.1" customHeight="1">
      <c r="A27" s="4"/>
      <c r="B27" s="45"/>
      <c r="C27" s="4"/>
      <c r="D27" s="40"/>
      <c r="E27" s="70" t="s">
        <v>3</v>
      </c>
      <c r="F27" s="144" t="s">
        <v>3</v>
      </c>
      <c r="G27" s="144" t="s">
        <v>3</v>
      </c>
      <c r="H27" s="144" t="s">
        <v>3</v>
      </c>
      <c r="I27" s="144" t="s">
        <v>3</v>
      </c>
      <c r="J27" s="144" t="s">
        <v>3</v>
      </c>
      <c r="K27" s="144" t="s">
        <v>3</v>
      </c>
      <c r="L27" s="144" t="s">
        <v>3</v>
      </c>
      <c r="M27" s="144" t="s">
        <v>3</v>
      </c>
      <c r="N27" s="144" t="s">
        <v>3</v>
      </c>
      <c r="O27" s="144" t="s">
        <v>3</v>
      </c>
      <c r="P27" s="2"/>
    </row>
    <row r="28" spans="1:16" ht="14.4" thickBot="1">
      <c r="A28" s="4"/>
      <c r="B28" s="41" t="s">
        <v>49</v>
      </c>
      <c r="C28" s="4"/>
      <c r="D28" s="24"/>
      <c r="E28" s="71">
        <f t="shared" ref="E28:O28" si="6">+E26+E23</f>
        <v>0</v>
      </c>
      <c r="F28" s="145">
        <f>+F26+F23</f>
        <v>31753.424657534248</v>
      </c>
      <c r="G28" s="145">
        <f t="shared" si="6"/>
        <v>59454.794520547948</v>
      </c>
      <c r="H28" s="145">
        <f t="shared" si="6"/>
        <v>116164.38356164383</v>
      </c>
      <c r="I28" s="145">
        <f t="shared" si="6"/>
        <v>201855.89041095891</v>
      </c>
      <c r="J28" s="145">
        <f t="shared" si="6"/>
        <v>330769.42465753423</v>
      </c>
      <c r="K28" s="145">
        <f t="shared" si="6"/>
        <v>496501.19452054799</v>
      </c>
      <c r="L28" s="145">
        <f t="shared" si="6"/>
        <v>671783.83342465758</v>
      </c>
      <c r="M28" s="145">
        <f t="shared" si="6"/>
        <v>848077.8967671236</v>
      </c>
      <c r="N28" s="145">
        <f t="shared" si="6"/>
        <v>1023276.5596054798</v>
      </c>
      <c r="O28" s="145">
        <f t="shared" si="6"/>
        <v>1207235.1555857537</v>
      </c>
    </row>
    <row r="29" spans="1:16" ht="8.1" customHeight="1" thickTop="1">
      <c r="A29" s="4"/>
      <c r="B29" s="45"/>
      <c r="C29" s="4"/>
      <c r="D29" s="4"/>
      <c r="E29" s="43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1:16" ht="13.8">
      <c r="A30" s="4"/>
      <c r="B30" s="46" t="s">
        <v>50</v>
      </c>
      <c r="C30" s="4"/>
      <c r="D30" s="4"/>
      <c r="E30" s="47">
        <f t="shared" ref="E30:O30" si="7">+E13-E28</f>
        <v>0</v>
      </c>
      <c r="F30" s="48">
        <f t="shared" si="7"/>
        <v>0</v>
      </c>
      <c r="G30" s="48">
        <f t="shared" si="7"/>
        <v>0</v>
      </c>
      <c r="H30" s="48">
        <f t="shared" si="7"/>
        <v>0</v>
      </c>
      <c r="I30" s="48">
        <f t="shared" si="7"/>
        <v>0</v>
      </c>
      <c r="J30" s="48">
        <f t="shared" si="7"/>
        <v>0</v>
      </c>
      <c r="K30" s="48">
        <f t="shared" si="7"/>
        <v>0</v>
      </c>
      <c r="L30" s="48">
        <f t="shared" si="7"/>
        <v>0</v>
      </c>
      <c r="M30" s="48">
        <f t="shared" si="7"/>
        <v>0</v>
      </c>
      <c r="N30" s="48">
        <f t="shared" si="7"/>
        <v>0</v>
      </c>
      <c r="O30" s="48">
        <f t="shared" si="7"/>
        <v>0</v>
      </c>
    </row>
    <row r="31" spans="1:16" ht="13.8">
      <c r="A31" s="4"/>
      <c r="B31" s="46"/>
      <c r="C31" s="4"/>
      <c r="D31" s="4"/>
      <c r="E31" s="47"/>
      <c r="F31" s="49"/>
      <c r="G31" s="49"/>
      <c r="H31" s="49"/>
      <c r="I31" s="49"/>
      <c r="J31" s="49"/>
      <c r="K31" s="49"/>
      <c r="L31" s="49"/>
      <c r="M31" s="49"/>
      <c r="N31" s="49"/>
      <c r="O31" s="49"/>
    </row>
    <row r="32" spans="1:16" ht="13.8">
      <c r="A32" s="4"/>
      <c r="B32" s="13" t="s">
        <v>51</v>
      </c>
      <c r="C32" s="4"/>
      <c r="D32" s="4"/>
      <c r="E32" s="40">
        <f t="shared" ref="E32:O32" si="8">+SUM(E7:E9)-SUM(E15:E17)</f>
        <v>0</v>
      </c>
      <c r="F32" s="139">
        <f t="shared" si="8"/>
        <v>11136.986301369863</v>
      </c>
      <c r="G32" s="139">
        <f t="shared" si="8"/>
        <v>15591.780821917808</v>
      </c>
      <c r="H32" s="139">
        <f t="shared" si="8"/>
        <v>46775.342465753434</v>
      </c>
      <c r="I32" s="139">
        <f t="shared" si="8"/>
        <v>84195.61643835617</v>
      </c>
      <c r="J32" s="139">
        <f t="shared" si="8"/>
        <v>134712.98630136985</v>
      </c>
      <c r="K32" s="139">
        <f t="shared" si="8"/>
        <v>188598.18082191783</v>
      </c>
      <c r="L32" s="139">
        <f t="shared" si="8"/>
        <v>226317.81698630139</v>
      </c>
      <c r="M32" s="139">
        <f t="shared" si="8"/>
        <v>248949.59868493158</v>
      </c>
      <c r="N32" s="139">
        <f t="shared" si="8"/>
        <v>261397.07861917812</v>
      </c>
      <c r="O32" s="139">
        <f t="shared" si="8"/>
        <v>274466.93255013705</v>
      </c>
    </row>
    <row r="33" spans="1:15" ht="13.8">
      <c r="A33" s="4"/>
      <c r="B33" s="13" t="s">
        <v>52</v>
      </c>
      <c r="C33" s="4"/>
      <c r="D33" s="4"/>
      <c r="E33" s="43"/>
      <c r="F33" s="139">
        <f>+E32-F32</f>
        <v>-11136.986301369863</v>
      </c>
      <c r="G33" s="139">
        <f t="shared" ref="G33:O33" si="9">+F32-G32</f>
        <v>-4454.7945205479446</v>
      </c>
      <c r="H33" s="139">
        <f t="shared" si="9"/>
        <v>-31183.561643835626</v>
      </c>
      <c r="I33" s="139">
        <f>+H32-I32</f>
        <v>-37420.273972602736</v>
      </c>
      <c r="J33" s="139">
        <f>+I32-J32</f>
        <v>-50517.369863013679</v>
      </c>
      <c r="K33" s="139">
        <f t="shared" si="9"/>
        <v>-53885.194520547986</v>
      </c>
      <c r="L33" s="139">
        <f t="shared" si="9"/>
        <v>-37719.636164383555</v>
      </c>
      <c r="M33" s="139">
        <f t="shared" si="9"/>
        <v>-22631.781698630191</v>
      </c>
      <c r="N33" s="139">
        <f t="shared" si="9"/>
        <v>-12447.479934246541</v>
      </c>
      <c r="O33" s="139">
        <f t="shared" si="9"/>
        <v>-13069.853930958925</v>
      </c>
    </row>
    <row r="34" spans="1:15" ht="13.8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3.8">
      <c r="A35" s="4"/>
      <c r="B35" s="30" t="s">
        <v>53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13.8">
      <c r="A36" s="4"/>
      <c r="B36" s="151" t="s">
        <v>54</v>
      </c>
      <c r="C36" s="152"/>
      <c r="D36" s="15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3"/>
    </row>
    <row r="37" spans="1:15" ht="13.8">
      <c r="A37" s="4"/>
      <c r="B37" s="74" t="s">
        <v>55</v>
      </c>
      <c r="C37" s="23"/>
      <c r="D37" s="23"/>
      <c r="E37" s="15">
        <f>+IF(ISERROR(E7/IS!#REF!*365),0,E7/IS!#REF!*365)</f>
        <v>0</v>
      </c>
      <c r="F37" s="98">
        <v>30</v>
      </c>
      <c r="G37" s="98">
        <v>30</v>
      </c>
      <c r="H37" s="98">
        <v>30</v>
      </c>
      <c r="I37" s="98">
        <v>30</v>
      </c>
      <c r="J37" s="98">
        <v>30</v>
      </c>
      <c r="K37" s="98">
        <v>30</v>
      </c>
      <c r="L37" s="98">
        <v>30</v>
      </c>
      <c r="M37" s="98">
        <v>30</v>
      </c>
      <c r="N37" s="98">
        <v>30</v>
      </c>
      <c r="O37" s="100">
        <v>30</v>
      </c>
    </row>
    <row r="38" spans="1:15" ht="13.8">
      <c r="A38" s="4"/>
      <c r="B38" s="74" t="s">
        <v>56</v>
      </c>
      <c r="C38" s="23"/>
      <c r="D38" s="23"/>
      <c r="E38" s="15">
        <f>+IF(ISERROR(E8/IS!#REF!*365),0,E8/IS!#REF!*365)</f>
        <v>0</v>
      </c>
      <c r="F38" s="98">
        <v>40</v>
      </c>
      <c r="G38" s="98">
        <v>40</v>
      </c>
      <c r="H38" s="98">
        <v>40</v>
      </c>
      <c r="I38" s="98">
        <v>40</v>
      </c>
      <c r="J38" s="98">
        <v>40</v>
      </c>
      <c r="K38" s="98">
        <v>40</v>
      </c>
      <c r="L38" s="98">
        <v>40</v>
      </c>
      <c r="M38" s="98">
        <v>40</v>
      </c>
      <c r="N38" s="98">
        <v>40</v>
      </c>
      <c r="O38" s="100">
        <v>40</v>
      </c>
    </row>
    <row r="39" spans="1:15" ht="13.8">
      <c r="A39" s="4"/>
      <c r="B39" s="74" t="s">
        <v>57</v>
      </c>
      <c r="C39" s="23"/>
      <c r="D39" s="23"/>
      <c r="E39" s="75">
        <f>+IF(ISERROR(E9/IS!#REF!),0,E9/IS!#REF!)</f>
        <v>0</v>
      </c>
      <c r="F39" s="99">
        <v>0.05</v>
      </c>
      <c r="G39" s="99">
        <v>0.05</v>
      </c>
      <c r="H39" s="99">
        <v>0.05</v>
      </c>
      <c r="I39" s="99">
        <v>0.05</v>
      </c>
      <c r="J39" s="99">
        <v>0.05</v>
      </c>
      <c r="K39" s="99">
        <v>0.05</v>
      </c>
      <c r="L39" s="99">
        <v>0.05</v>
      </c>
      <c r="M39" s="99">
        <v>0.05</v>
      </c>
      <c r="N39" s="99">
        <v>0.05</v>
      </c>
      <c r="O39" s="101">
        <v>0.05</v>
      </c>
    </row>
    <row r="40" spans="1:15" ht="13.8">
      <c r="A40" s="4"/>
      <c r="B40" s="76"/>
      <c r="C40" s="23"/>
      <c r="D40" s="23"/>
      <c r="E40" s="77"/>
      <c r="F40" s="82"/>
      <c r="G40" s="82"/>
      <c r="H40" s="82"/>
      <c r="I40" s="82"/>
      <c r="J40" s="82"/>
      <c r="K40" s="82"/>
      <c r="L40" s="82"/>
      <c r="M40" s="82"/>
      <c r="N40" s="82"/>
      <c r="O40" s="83"/>
    </row>
    <row r="41" spans="1:15" ht="13.8">
      <c r="A41" s="4"/>
      <c r="B41" s="153" t="s">
        <v>41</v>
      </c>
      <c r="C41" s="154"/>
      <c r="D41" s="154"/>
      <c r="E41" s="77"/>
      <c r="F41" s="82"/>
      <c r="G41" s="82"/>
      <c r="H41" s="82"/>
      <c r="I41" s="82"/>
      <c r="J41" s="82"/>
      <c r="K41" s="82"/>
      <c r="L41" s="82"/>
      <c r="M41" s="82"/>
      <c r="N41" s="82"/>
      <c r="O41" s="83"/>
    </row>
    <row r="42" spans="1:15" ht="13.8">
      <c r="A42" s="4"/>
      <c r="B42" s="74" t="s">
        <v>40</v>
      </c>
      <c r="C42" s="23"/>
      <c r="D42" s="23"/>
      <c r="E42" s="77"/>
      <c r="F42" s="82"/>
      <c r="G42" s="82"/>
      <c r="H42" s="82"/>
      <c r="I42" s="82"/>
      <c r="J42" s="82"/>
      <c r="K42" s="82"/>
      <c r="L42" s="82"/>
      <c r="M42" s="82"/>
      <c r="N42" s="82"/>
      <c r="O42" s="83"/>
    </row>
    <row r="43" spans="1:15" ht="13.8">
      <c r="A43" s="4"/>
      <c r="B43" s="74" t="s">
        <v>41</v>
      </c>
      <c r="C43" s="23"/>
      <c r="D43" s="23"/>
      <c r="E43" s="77"/>
      <c r="F43" s="99">
        <v>0</v>
      </c>
      <c r="G43" s="99">
        <v>0</v>
      </c>
      <c r="H43" s="99">
        <v>0</v>
      </c>
      <c r="I43" s="99">
        <v>0</v>
      </c>
      <c r="J43" s="99">
        <v>0</v>
      </c>
      <c r="K43" s="99">
        <v>0</v>
      </c>
      <c r="L43" s="99">
        <v>0</v>
      </c>
      <c r="M43" s="99">
        <v>0</v>
      </c>
      <c r="N43" s="99">
        <v>0</v>
      </c>
      <c r="O43" s="101">
        <v>0</v>
      </c>
    </row>
    <row r="44" spans="1:15" ht="13.8">
      <c r="A44" s="4"/>
      <c r="B44" s="76"/>
      <c r="C44" s="23"/>
      <c r="D44" s="23"/>
      <c r="E44" s="77"/>
      <c r="F44" s="82"/>
      <c r="G44" s="82"/>
      <c r="H44" s="82"/>
      <c r="I44" s="82"/>
      <c r="J44" s="82"/>
      <c r="K44" s="82"/>
      <c r="L44" s="82"/>
      <c r="M44" s="82"/>
      <c r="N44" s="82"/>
      <c r="O44" s="83"/>
    </row>
    <row r="45" spans="1:15" ht="13.8">
      <c r="A45" s="4"/>
      <c r="B45" s="153" t="s">
        <v>58</v>
      </c>
      <c r="C45" s="154"/>
      <c r="D45" s="154"/>
      <c r="E45" s="78"/>
      <c r="F45" s="23"/>
      <c r="G45" s="23"/>
      <c r="H45" s="23"/>
      <c r="I45" s="23"/>
      <c r="J45" s="23"/>
      <c r="K45" s="23"/>
      <c r="L45" s="23"/>
      <c r="M45" s="23"/>
      <c r="N45" s="23"/>
      <c r="O45" s="84"/>
    </row>
    <row r="46" spans="1:15" ht="13.8">
      <c r="A46" s="4"/>
      <c r="B46" s="74" t="s">
        <v>59</v>
      </c>
      <c r="C46" s="23"/>
      <c r="D46" s="23"/>
      <c r="E46" s="15">
        <f>+IF(ISERROR(E15/IS!#REF!*365),0,E15/IS!#REF!*365)</f>
        <v>0</v>
      </c>
      <c r="F46" s="98">
        <v>30</v>
      </c>
      <c r="G46" s="98">
        <v>30</v>
      </c>
      <c r="H46" s="98">
        <v>30</v>
      </c>
      <c r="I46" s="98">
        <v>30</v>
      </c>
      <c r="J46" s="98">
        <v>30</v>
      </c>
      <c r="K46" s="98">
        <v>30</v>
      </c>
      <c r="L46" s="98">
        <v>30</v>
      </c>
      <c r="M46" s="98">
        <v>30</v>
      </c>
      <c r="N46" s="98">
        <v>30</v>
      </c>
      <c r="O46" s="100">
        <v>30</v>
      </c>
    </row>
    <row r="47" spans="1:15" ht="13.8">
      <c r="A47" s="4"/>
      <c r="B47" s="74" t="s">
        <v>60</v>
      </c>
      <c r="C47" s="23"/>
      <c r="D47" s="23"/>
      <c r="E47" s="75">
        <f>+IF(ISERROR(E16/IS!#REF!),0,E16/IS!#REF!)</f>
        <v>0</v>
      </c>
      <c r="F47" s="99">
        <v>0.02</v>
      </c>
      <c r="G47" s="99">
        <v>0.02</v>
      </c>
      <c r="H47" s="99">
        <v>0.02</v>
      </c>
      <c r="I47" s="99">
        <v>0.02</v>
      </c>
      <c r="J47" s="99">
        <v>0.02</v>
      </c>
      <c r="K47" s="99">
        <v>0.02</v>
      </c>
      <c r="L47" s="99">
        <v>0.02</v>
      </c>
      <c r="M47" s="99">
        <v>0.02</v>
      </c>
      <c r="N47" s="99">
        <v>0.02</v>
      </c>
      <c r="O47" s="101">
        <v>0.02</v>
      </c>
    </row>
    <row r="48" spans="1:15" ht="13.8">
      <c r="A48" s="4"/>
      <c r="B48" s="79" t="s">
        <v>61</v>
      </c>
      <c r="C48" s="80"/>
      <c r="D48" s="80"/>
      <c r="E48" s="81">
        <f>+IF(ISERROR(E17/IS!#REF!),0,E17/IS!#REF!)</f>
        <v>0</v>
      </c>
      <c r="F48" s="102">
        <v>0.02</v>
      </c>
      <c r="G48" s="102">
        <v>0.02</v>
      </c>
      <c r="H48" s="102">
        <v>0.02</v>
      </c>
      <c r="I48" s="102">
        <v>0.02</v>
      </c>
      <c r="J48" s="102">
        <v>0.02</v>
      </c>
      <c r="K48" s="102">
        <v>0.02</v>
      </c>
      <c r="L48" s="102">
        <v>0.02</v>
      </c>
      <c r="M48" s="102">
        <v>0.02</v>
      </c>
      <c r="N48" s="102">
        <v>0.02</v>
      </c>
      <c r="O48" s="103">
        <v>0.02</v>
      </c>
    </row>
  </sheetData>
  <mergeCells count="4">
    <mergeCell ref="B36:D36"/>
    <mergeCell ref="B45:D45"/>
    <mergeCell ref="B41:D41"/>
    <mergeCell ref="B1:D2"/>
  </mergeCells>
  <phoneticPr fontId="49" type="noConversion"/>
  <pageMargins left="0.75" right="0.75" top="1" bottom="1" header="0.5" footer="0.5"/>
  <pageSetup scale="65" orientation="landscape" r:id="rId1"/>
  <headerFooter alignWithMargins="0"/>
  <ignoredErrors>
    <ignoredError sqref="E3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68"/>
  <sheetViews>
    <sheetView showGridLines="0" zoomScaleNormal="100" workbookViewId="0">
      <selection activeCell="P37" sqref="P37"/>
    </sheetView>
  </sheetViews>
  <sheetFormatPr defaultColWidth="9.109375" defaultRowHeight="13.2"/>
  <cols>
    <col min="1" max="1" width="0.88671875" style="1" customWidth="1"/>
    <col min="2" max="2" width="12.44140625" style="1" customWidth="1"/>
    <col min="3" max="5" width="11.6640625" style="1" customWidth="1"/>
    <col min="6" max="11" width="14.44140625" style="1" bestFit="1" customWidth="1"/>
    <col min="12" max="15" width="15.109375" style="1" bestFit="1" customWidth="1"/>
    <col min="16" max="16384" width="9.109375" style="1"/>
  </cols>
  <sheetData>
    <row r="1" spans="1:17" ht="13.8">
      <c r="A1" s="4"/>
      <c r="B1" s="50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1"/>
      <c r="Q1" s="20"/>
    </row>
    <row r="2" spans="1:17" ht="13.8">
      <c r="A2" s="4"/>
      <c r="B2" s="155" t="s">
        <v>62</v>
      </c>
      <c r="C2" s="155"/>
      <c r="D2" s="155"/>
      <c r="E2" s="155"/>
      <c r="F2" s="65"/>
      <c r="G2" s="65"/>
      <c r="H2" s="65"/>
      <c r="I2" s="65"/>
      <c r="J2" s="65"/>
      <c r="K2" s="65"/>
      <c r="L2" s="65"/>
      <c r="M2" s="65"/>
      <c r="N2" s="65"/>
      <c r="O2" s="65"/>
      <c r="P2" s="51"/>
      <c r="Q2" s="20"/>
    </row>
    <row r="3" spans="1:17" ht="27.6">
      <c r="A3" s="4"/>
      <c r="B3" s="155"/>
      <c r="C3" s="155"/>
      <c r="D3" s="155"/>
      <c r="E3" s="155"/>
      <c r="F3" s="35"/>
      <c r="G3" s="35"/>
      <c r="H3" s="35"/>
      <c r="I3" s="35"/>
      <c r="J3" s="35"/>
      <c r="K3" s="35"/>
      <c r="L3" s="35"/>
      <c r="M3" s="35"/>
      <c r="N3" s="35"/>
      <c r="O3" s="35"/>
      <c r="P3" s="52"/>
      <c r="Q3" s="20"/>
    </row>
    <row r="4" spans="1:17" ht="13.8">
      <c r="A4" s="4"/>
      <c r="B4" s="4"/>
      <c r="C4" s="4"/>
      <c r="D4" s="4"/>
      <c r="E4" s="4"/>
      <c r="F4" s="33" t="s">
        <v>4</v>
      </c>
      <c r="G4" s="34"/>
      <c r="H4" s="34"/>
      <c r="I4" s="34"/>
      <c r="J4" s="34"/>
      <c r="K4" s="34"/>
      <c r="L4" s="34"/>
      <c r="M4" s="34"/>
      <c r="N4" s="34"/>
      <c r="O4" s="33"/>
      <c r="P4" s="51"/>
      <c r="Q4" s="20"/>
    </row>
    <row r="5" spans="1:17" ht="13.8">
      <c r="A5" s="4"/>
      <c r="B5" s="90" t="s">
        <v>90</v>
      </c>
      <c r="C5" s="4"/>
      <c r="D5" s="4"/>
      <c r="E5" s="4"/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5">
        <v>7</v>
      </c>
      <c r="M5" s="5">
        <v>8</v>
      </c>
      <c r="N5" s="5">
        <v>9</v>
      </c>
      <c r="O5" s="5">
        <v>10</v>
      </c>
      <c r="P5" s="51"/>
      <c r="Q5" s="20"/>
    </row>
    <row r="6" spans="1:17" ht="13.8">
      <c r="A6" s="4"/>
      <c r="B6" s="4"/>
      <c r="C6" s="4"/>
      <c r="D6" s="4"/>
      <c r="E6" s="4"/>
      <c r="F6" s="6">
        <v>2021</v>
      </c>
      <c r="G6" s="6">
        <v>2022</v>
      </c>
      <c r="H6" s="6">
        <v>2023</v>
      </c>
      <c r="I6" s="6">
        <v>2024</v>
      </c>
      <c r="J6" s="6">
        <v>2025</v>
      </c>
      <c r="K6" s="6">
        <v>2026</v>
      </c>
      <c r="L6" s="6">
        <v>2027</v>
      </c>
      <c r="M6" s="6">
        <v>2028</v>
      </c>
      <c r="N6" s="6">
        <v>2029</v>
      </c>
      <c r="O6" s="6">
        <v>2030</v>
      </c>
      <c r="P6" s="51"/>
      <c r="Q6" s="20"/>
    </row>
    <row r="7" spans="1:17" ht="13.8">
      <c r="A7" s="4"/>
      <c r="B7" s="30" t="s">
        <v>63</v>
      </c>
      <c r="C7" s="4"/>
      <c r="D7" s="4"/>
      <c r="E7" s="4"/>
      <c r="F7" s="18"/>
      <c r="G7" s="18"/>
      <c r="H7" s="18"/>
      <c r="I7" s="18"/>
      <c r="J7" s="18"/>
      <c r="K7" s="18"/>
      <c r="L7" s="18"/>
      <c r="M7" s="18"/>
      <c r="N7" s="18"/>
      <c r="O7" s="18"/>
      <c r="P7" s="51"/>
      <c r="Q7" s="20"/>
    </row>
    <row r="8" spans="1:17" ht="13.8">
      <c r="A8" s="4"/>
      <c r="B8" s="53" t="s">
        <v>23</v>
      </c>
      <c r="C8" s="4"/>
      <c r="D8" s="4"/>
      <c r="E8" s="4"/>
      <c r="F8" s="139">
        <f>+IS!E34</f>
        <v>22000</v>
      </c>
      <c r="G8" s="139">
        <f>+IS!F34</f>
        <v>23800</v>
      </c>
      <c r="H8" s="139">
        <f>+IS!G34</f>
        <v>29400</v>
      </c>
      <c r="I8" s="139">
        <f>+IS!H34</f>
        <v>52920</v>
      </c>
      <c r="J8" s="139">
        <f>+IS!I34</f>
        <v>84672</v>
      </c>
      <c r="K8" s="139">
        <f>+IS!J34</f>
        <v>118540.80000000002</v>
      </c>
      <c r="L8" s="139">
        <f>+IS!K34</f>
        <v>142248.96000000011</v>
      </c>
      <c r="M8" s="139">
        <f>+IS!L34</f>
        <v>156473.85600000015</v>
      </c>
      <c r="N8" s="139">
        <f>+IS!M34</f>
        <v>164297.54880000011</v>
      </c>
      <c r="O8" s="139">
        <f>+IS!N34</f>
        <v>172512.42624000009</v>
      </c>
      <c r="P8" s="51"/>
      <c r="Q8" s="20"/>
    </row>
    <row r="9" spans="1:17" ht="13.8">
      <c r="A9" s="4"/>
      <c r="B9" s="53" t="s">
        <v>94</v>
      </c>
      <c r="C9" s="4"/>
      <c r="D9" s="4"/>
      <c r="E9" s="4"/>
      <c r="F9" s="139">
        <f>+IS!E20</f>
        <v>1000</v>
      </c>
      <c r="G9" s="139">
        <f>+IS!F20</f>
        <v>1400</v>
      </c>
      <c r="H9" s="139">
        <f>+IS!G20</f>
        <v>4200</v>
      </c>
      <c r="I9" s="139">
        <f>+IS!H20</f>
        <v>7560</v>
      </c>
      <c r="J9" s="139">
        <f>+IS!I20</f>
        <v>12096</v>
      </c>
      <c r="K9" s="139">
        <f>+IS!J20</f>
        <v>16934.400000000001</v>
      </c>
      <c r="L9" s="139">
        <f>+IS!K20</f>
        <v>20321.28</v>
      </c>
      <c r="M9" s="139">
        <f>+IS!L20</f>
        <v>22353.408000000003</v>
      </c>
      <c r="N9" s="139">
        <f>+IS!M20</f>
        <v>23471.078400000002</v>
      </c>
      <c r="O9" s="139">
        <f>+IS!N20</f>
        <v>24644.632320000004</v>
      </c>
      <c r="P9" s="51"/>
      <c r="Q9" s="20"/>
    </row>
    <row r="10" spans="1:17" ht="13.8">
      <c r="A10" s="4"/>
      <c r="B10" s="53"/>
      <c r="C10" s="4"/>
      <c r="D10" s="4"/>
      <c r="E10" s="4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51"/>
      <c r="Q10" s="20"/>
    </row>
    <row r="11" spans="1:17" ht="13.8">
      <c r="A11" s="4"/>
      <c r="B11" s="54" t="s">
        <v>64</v>
      </c>
      <c r="C11" s="4"/>
      <c r="D11" s="4"/>
      <c r="E11" s="4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51"/>
      <c r="Q11" s="20"/>
    </row>
    <row r="12" spans="1:17" ht="13.8">
      <c r="A12" s="4"/>
      <c r="B12" s="53" t="s">
        <v>65</v>
      </c>
      <c r="C12" s="4"/>
      <c r="D12" s="4"/>
      <c r="E12" s="4"/>
      <c r="F12" s="139">
        <f>BS!E7-BS!F7</f>
        <v>-8219.17808219178</v>
      </c>
      <c r="G12" s="139">
        <f>BS!F7-BS!G7</f>
        <v>-3287.6712328767135</v>
      </c>
      <c r="H12" s="139">
        <f>BS!G7-BS!H7</f>
        <v>-23013.698630136983</v>
      </c>
      <c r="I12" s="139">
        <f>BS!H7-BS!I7</f>
        <v>-27616.438356164377</v>
      </c>
      <c r="J12" s="139">
        <f>BS!I7-BS!J7</f>
        <v>-37282.191780821922</v>
      </c>
      <c r="K12" s="139">
        <f>BS!J7-BS!K7</f>
        <v>-39767.671232876703</v>
      </c>
      <c r="L12" s="139">
        <f>BS!K7-BS!L7</f>
        <v>-27837.369863013708</v>
      </c>
      <c r="M12" s="139">
        <f>BS!L7-BS!M7</f>
        <v>-16702.421917808242</v>
      </c>
      <c r="N12" s="139">
        <f>BS!M7-BS!N7</f>
        <v>-9186.3320547945332</v>
      </c>
      <c r="O12" s="139">
        <f>BS!N7-BS!O7</f>
        <v>-9645.6486575342424</v>
      </c>
      <c r="P12" s="51"/>
      <c r="Q12" s="20"/>
    </row>
    <row r="13" spans="1:17" ht="13.8">
      <c r="A13" s="4"/>
      <c r="B13" s="53" t="s">
        <v>66</v>
      </c>
      <c r="C13" s="4"/>
      <c r="D13" s="4"/>
      <c r="E13" s="4"/>
      <c r="F13" s="139">
        <f>BS!E8-BS!F8</f>
        <v>-7671.232876712329</v>
      </c>
      <c r="G13" s="139">
        <f>BS!F8-BS!G8</f>
        <v>-3068.4931506849316</v>
      </c>
      <c r="H13" s="139">
        <f>BS!G8-BS!H8</f>
        <v>-21479.452054794518</v>
      </c>
      <c r="I13" s="139">
        <f>BS!H8-BS!I8</f>
        <v>-25775.342465753427</v>
      </c>
      <c r="J13" s="139">
        <f>BS!I8-BS!J8</f>
        <v>-34796.71232876712</v>
      </c>
      <c r="K13" s="139">
        <f>BS!J8-BS!K8</f>
        <v>-37116.493150684939</v>
      </c>
      <c r="L13" s="139">
        <f>BS!K8-BS!L8</f>
        <v>-25981.54520547943</v>
      </c>
      <c r="M13" s="139">
        <f>BS!L8-BS!M8</f>
        <v>-15588.927123287693</v>
      </c>
      <c r="N13" s="139">
        <f>BS!M8-BS!N8</f>
        <v>-8573.9099178082542</v>
      </c>
      <c r="O13" s="139">
        <f>BS!N8-BS!O8</f>
        <v>-9002.6054136985913</v>
      </c>
      <c r="P13" s="51"/>
      <c r="Q13" s="20"/>
    </row>
    <row r="14" spans="1:17" ht="13.8">
      <c r="A14" s="4"/>
      <c r="B14" s="53" t="s">
        <v>67</v>
      </c>
      <c r="C14" s="4"/>
      <c r="D14" s="4"/>
      <c r="E14" s="4"/>
      <c r="F14" s="139">
        <f>BS!E9-BS!F9</f>
        <v>-5000</v>
      </c>
      <c r="G14" s="139">
        <f>BS!F9-BS!G9</f>
        <v>-2000</v>
      </c>
      <c r="H14" s="139">
        <f>BS!G9-BS!H9</f>
        <v>-14000</v>
      </c>
      <c r="I14" s="139">
        <f>BS!H9-BS!I9</f>
        <v>-16800</v>
      </c>
      <c r="J14" s="139">
        <f>BS!I9-BS!J9</f>
        <v>-22680</v>
      </c>
      <c r="K14" s="139">
        <f>BS!J9-BS!K9</f>
        <v>-24192</v>
      </c>
      <c r="L14" s="139">
        <f>BS!K9-BS!L9</f>
        <v>-16934.400000000009</v>
      </c>
      <c r="M14" s="139">
        <f>BS!L9-BS!M9</f>
        <v>-10160.640000000014</v>
      </c>
      <c r="N14" s="139">
        <f>BS!M9-BS!N9</f>
        <v>-5588.351999999999</v>
      </c>
      <c r="O14" s="139">
        <f>BS!N9-BS!O9</f>
        <v>-5867.7695999999996</v>
      </c>
      <c r="P14" s="51"/>
      <c r="Q14" s="20"/>
    </row>
    <row r="15" spans="1:17" ht="13.8">
      <c r="A15" s="4"/>
      <c r="B15" s="53"/>
      <c r="C15" s="4"/>
      <c r="D15" s="4"/>
      <c r="E15" s="4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51"/>
      <c r="Q15" s="20"/>
    </row>
    <row r="16" spans="1:17" ht="13.8">
      <c r="A16" s="4"/>
      <c r="B16" s="53" t="s">
        <v>68</v>
      </c>
      <c r="C16" s="4"/>
      <c r="D16" s="4"/>
      <c r="E16" s="4"/>
      <c r="F16" s="139">
        <f>+BS!F15-BS!E15</f>
        <v>5753.4246575342468</v>
      </c>
      <c r="G16" s="139">
        <f>+BS!G15-BS!F15</f>
        <v>2301.3698630136978</v>
      </c>
      <c r="H16" s="139">
        <f>+BS!H15-BS!G15</f>
        <v>16109.589041095889</v>
      </c>
      <c r="I16" s="139">
        <f>+BS!I15-BS!H15</f>
        <v>19331.506849315072</v>
      </c>
      <c r="J16" s="139">
        <f>+BS!J15-BS!I15</f>
        <v>26097.534246575335</v>
      </c>
      <c r="K16" s="139">
        <f>+BS!K15-BS!J15</f>
        <v>27837.369863013708</v>
      </c>
      <c r="L16" s="139">
        <f>+BS!L15-BS!K15</f>
        <v>19486.158904109572</v>
      </c>
      <c r="M16" s="139">
        <f>+BS!M15-BS!L15</f>
        <v>11691.695342465769</v>
      </c>
      <c r="N16" s="139">
        <f>+BS!N15-BS!M15</f>
        <v>6430.4324383561907</v>
      </c>
      <c r="O16" s="139">
        <f>+BS!O15-BS!N15</f>
        <v>6751.9540602739435</v>
      </c>
      <c r="P16" s="51"/>
      <c r="Q16" s="20"/>
    </row>
    <row r="17" spans="1:17" ht="13.8">
      <c r="A17" s="4"/>
      <c r="B17" s="53" t="s">
        <v>69</v>
      </c>
      <c r="C17" s="4"/>
      <c r="D17" s="4"/>
      <c r="E17" s="4"/>
      <c r="F17" s="139">
        <f>+BS!F16-BS!E16</f>
        <v>2000</v>
      </c>
      <c r="G17" s="139">
        <f>+BS!G16-BS!F16</f>
        <v>800</v>
      </c>
      <c r="H17" s="139">
        <f>+BS!H16-BS!G16</f>
        <v>5600</v>
      </c>
      <c r="I17" s="139">
        <f>+BS!I16-BS!H16</f>
        <v>6720</v>
      </c>
      <c r="J17" s="139">
        <f>+BS!J16-BS!I16</f>
        <v>9072</v>
      </c>
      <c r="K17" s="139">
        <f>+BS!K16-BS!J16</f>
        <v>9676.8000000000029</v>
      </c>
      <c r="L17" s="139">
        <f>+BS!L16-BS!K16</f>
        <v>6773.7599999999948</v>
      </c>
      <c r="M17" s="139">
        <f>+BS!M16-BS!L16</f>
        <v>4064.2560000000085</v>
      </c>
      <c r="N17" s="139">
        <f>+BS!N16-BS!M16</f>
        <v>2235.3407999999981</v>
      </c>
      <c r="O17" s="139">
        <f>+BS!O16-BS!N16</f>
        <v>2347.1078400000042</v>
      </c>
      <c r="P17" s="51"/>
      <c r="Q17" s="20"/>
    </row>
    <row r="18" spans="1:17" ht="13.8">
      <c r="A18" s="4"/>
      <c r="B18" s="53" t="s">
        <v>70</v>
      </c>
      <c r="C18" s="4"/>
      <c r="D18" s="4"/>
      <c r="E18" s="4"/>
      <c r="F18" s="134">
        <f>+BS!F17-BS!E17</f>
        <v>2000</v>
      </c>
      <c r="G18" s="134">
        <f>+BS!G17-BS!F17</f>
        <v>800</v>
      </c>
      <c r="H18" s="134">
        <f>+BS!H17-BS!G17</f>
        <v>5600</v>
      </c>
      <c r="I18" s="134">
        <f>+BS!I17-BS!H17</f>
        <v>6720</v>
      </c>
      <c r="J18" s="134">
        <f>+BS!J17-BS!I17</f>
        <v>9072</v>
      </c>
      <c r="K18" s="134">
        <f>+BS!K17-BS!J17</f>
        <v>9676.8000000000029</v>
      </c>
      <c r="L18" s="134">
        <f>+BS!L17-BS!K17</f>
        <v>6773.7599999999948</v>
      </c>
      <c r="M18" s="134">
        <f>+BS!M17-BS!L17</f>
        <v>4064.2560000000085</v>
      </c>
      <c r="N18" s="134">
        <f>+BS!N17-BS!M17</f>
        <v>2235.3407999999981</v>
      </c>
      <c r="O18" s="134">
        <f>+BS!O17-BS!N17</f>
        <v>2347.1078400000042</v>
      </c>
      <c r="P18" s="51"/>
      <c r="Q18" s="20"/>
    </row>
    <row r="19" spans="1:17" ht="13.8">
      <c r="A19" s="4"/>
      <c r="B19" s="13" t="s">
        <v>71</v>
      </c>
      <c r="C19" s="4"/>
      <c r="D19" s="4"/>
      <c r="E19" s="4"/>
      <c r="F19" s="147">
        <f>+SUM(F12:F18)</f>
        <v>-11136.986301369863</v>
      </c>
      <c r="G19" s="147">
        <f t="shared" ref="G19:O19" si="0">+SUM(G12:G18)</f>
        <v>-4454.7945205479473</v>
      </c>
      <c r="H19" s="147">
        <f t="shared" si="0"/>
        <v>-31183.561643835616</v>
      </c>
      <c r="I19" s="147">
        <f t="shared" si="0"/>
        <v>-37420.273972602736</v>
      </c>
      <c r="J19" s="147">
        <f t="shared" si="0"/>
        <v>-50517.369863013708</v>
      </c>
      <c r="K19" s="147">
        <f t="shared" si="0"/>
        <v>-53885.194520547928</v>
      </c>
      <c r="L19" s="147">
        <f t="shared" si="0"/>
        <v>-37719.636164383584</v>
      </c>
      <c r="M19" s="147">
        <f t="shared" si="0"/>
        <v>-22631.781698630162</v>
      </c>
      <c r="N19" s="147">
        <f t="shared" si="0"/>
        <v>-12447.479934246599</v>
      </c>
      <c r="O19" s="147">
        <f t="shared" si="0"/>
        <v>-13069.853930958881</v>
      </c>
      <c r="P19" s="51"/>
      <c r="Q19" s="20"/>
    </row>
    <row r="20" spans="1:17" ht="13.8">
      <c r="A20" s="4"/>
      <c r="B20" s="55" t="s">
        <v>72</v>
      </c>
      <c r="C20" s="4"/>
      <c r="D20" s="4"/>
      <c r="E20" s="4"/>
      <c r="F20" s="143">
        <f t="shared" ref="F20:O20" si="1">+SUM(F8:F9)+F19</f>
        <v>11863.013698630137</v>
      </c>
      <c r="G20" s="143">
        <f t="shared" si="1"/>
        <v>20745.205479452052</v>
      </c>
      <c r="H20" s="143">
        <f t="shared" si="1"/>
        <v>2416.4383561643845</v>
      </c>
      <c r="I20" s="143">
        <f t="shared" si="1"/>
        <v>23059.726027397264</v>
      </c>
      <c r="J20" s="143">
        <f t="shared" si="1"/>
        <v>46250.630136986292</v>
      </c>
      <c r="K20" s="143">
        <f t="shared" si="1"/>
        <v>81590.005479452084</v>
      </c>
      <c r="L20" s="143">
        <f t="shared" si="1"/>
        <v>124850.60383561652</v>
      </c>
      <c r="M20" s="143">
        <f t="shared" si="1"/>
        <v>156195.48230136998</v>
      </c>
      <c r="N20" s="143">
        <f t="shared" si="1"/>
        <v>175321.14726575351</v>
      </c>
      <c r="O20" s="143">
        <f t="shared" si="1"/>
        <v>184087.2046290412</v>
      </c>
      <c r="P20" s="56"/>
      <c r="Q20" s="20"/>
    </row>
    <row r="21" spans="1:17" ht="13.8">
      <c r="A21" s="4"/>
      <c r="B21" s="26"/>
      <c r="C21" s="4"/>
      <c r="D21" s="4"/>
      <c r="E21" s="4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51"/>
      <c r="Q21" s="20"/>
    </row>
    <row r="22" spans="1:17" ht="13.8">
      <c r="A22" s="4"/>
      <c r="B22" s="30" t="s">
        <v>73</v>
      </c>
      <c r="C22" s="4"/>
      <c r="D22" s="4"/>
      <c r="E22" s="4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51"/>
      <c r="Q22" s="20"/>
    </row>
    <row r="23" spans="1:17" ht="13.8">
      <c r="A23" s="4"/>
      <c r="B23" s="53" t="s">
        <v>74</v>
      </c>
      <c r="C23" s="4"/>
      <c r="D23" s="4"/>
      <c r="E23" s="4"/>
      <c r="F23" s="134">
        <f>+-F38*IS!E6</f>
        <v>-5000</v>
      </c>
      <c r="G23" s="134">
        <f>+-G38*IS!F6</f>
        <v>-7000</v>
      </c>
      <c r="H23" s="134">
        <f>+-H38*IS!G6</f>
        <v>-21000</v>
      </c>
      <c r="I23" s="134">
        <f>+-I38*IS!H6</f>
        <v>-37800</v>
      </c>
      <c r="J23" s="134">
        <f>+-J38*IS!I6</f>
        <v>-60480</v>
      </c>
      <c r="K23" s="134">
        <f>+-K38*IS!J6</f>
        <v>-84672</v>
      </c>
      <c r="L23" s="134">
        <f>+-L38*IS!K6</f>
        <v>-101606.40000000001</v>
      </c>
      <c r="M23" s="134">
        <f>+-M38*IS!L6</f>
        <v>-111767.04000000002</v>
      </c>
      <c r="N23" s="134">
        <f>+-N38*IS!M6</f>
        <v>-117355.39200000002</v>
      </c>
      <c r="O23" s="134">
        <f>+-O38*IS!N6</f>
        <v>-123223.16160000002</v>
      </c>
      <c r="P23" s="148"/>
      <c r="Q23" s="20"/>
    </row>
    <row r="24" spans="1:17" ht="13.8">
      <c r="A24" s="4"/>
      <c r="B24" s="55" t="s">
        <v>75</v>
      </c>
      <c r="C24" s="4"/>
      <c r="D24" s="4"/>
      <c r="E24" s="4"/>
      <c r="F24" s="143">
        <f t="shared" ref="F24:O24" si="2">SUM(F23:F23)</f>
        <v>-5000</v>
      </c>
      <c r="G24" s="143">
        <f t="shared" si="2"/>
        <v>-7000</v>
      </c>
      <c r="H24" s="143">
        <f t="shared" si="2"/>
        <v>-21000</v>
      </c>
      <c r="I24" s="143">
        <f t="shared" si="2"/>
        <v>-37800</v>
      </c>
      <c r="J24" s="143">
        <f t="shared" si="2"/>
        <v>-60480</v>
      </c>
      <c r="K24" s="143">
        <f t="shared" si="2"/>
        <v>-84672</v>
      </c>
      <c r="L24" s="143">
        <f t="shared" si="2"/>
        <v>-101606.40000000001</v>
      </c>
      <c r="M24" s="143">
        <f t="shared" si="2"/>
        <v>-111767.04000000002</v>
      </c>
      <c r="N24" s="143">
        <f t="shared" si="2"/>
        <v>-117355.39200000002</v>
      </c>
      <c r="O24" s="143">
        <f t="shared" si="2"/>
        <v>-123223.16160000002</v>
      </c>
      <c r="P24" s="56"/>
      <c r="Q24" s="20"/>
    </row>
    <row r="25" spans="1:17" ht="13.8">
      <c r="A25" s="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51"/>
      <c r="Q25" s="20"/>
    </row>
    <row r="26" spans="1:17" ht="13.8">
      <c r="A26" s="4"/>
      <c r="B26" s="30" t="s">
        <v>76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1"/>
      <c r="Q26" s="20"/>
    </row>
    <row r="27" spans="1:17" ht="13.8">
      <c r="A27" s="4"/>
      <c r="B27" s="57" t="s">
        <v>77</v>
      </c>
      <c r="C27" s="4"/>
      <c r="D27" s="4"/>
      <c r="E27" s="4"/>
      <c r="F27" s="58">
        <f t="shared" ref="F27:O27" si="3">F42-F47</f>
        <v>0</v>
      </c>
      <c r="G27" s="58">
        <f t="shared" si="3"/>
        <v>0</v>
      </c>
      <c r="H27" s="58">
        <f t="shared" si="3"/>
        <v>0</v>
      </c>
      <c r="I27" s="58">
        <f t="shared" si="3"/>
        <v>0</v>
      </c>
      <c r="J27" s="58">
        <f t="shared" si="3"/>
        <v>0</v>
      </c>
      <c r="K27" s="58">
        <f t="shared" si="3"/>
        <v>0</v>
      </c>
      <c r="L27" s="58">
        <f t="shared" si="3"/>
        <v>0</v>
      </c>
      <c r="M27" s="58">
        <f t="shared" si="3"/>
        <v>0</v>
      </c>
      <c r="N27" s="58">
        <f t="shared" si="3"/>
        <v>0</v>
      </c>
      <c r="O27" s="58">
        <f t="shared" si="3"/>
        <v>0</v>
      </c>
      <c r="P27" s="51"/>
      <c r="Q27" s="20"/>
    </row>
    <row r="28" spans="1:17" ht="13.8">
      <c r="A28" s="4"/>
      <c r="B28" s="45" t="s">
        <v>78</v>
      </c>
      <c r="C28" s="4"/>
      <c r="D28" s="4"/>
      <c r="E28" s="4"/>
      <c r="F28" s="58">
        <f t="shared" ref="F28:O28" si="4">F43-F48</f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  <c r="O28" s="58">
        <f t="shared" si="4"/>
        <v>0</v>
      </c>
      <c r="P28" s="51"/>
      <c r="Q28" s="20"/>
    </row>
    <row r="29" spans="1:17" ht="13.8">
      <c r="A29" s="4"/>
      <c r="B29" s="45" t="s">
        <v>79</v>
      </c>
      <c r="C29" s="4"/>
      <c r="D29" s="4"/>
      <c r="E29" s="4"/>
      <c r="F29" s="58">
        <f t="shared" ref="F29:O29" si="5">F44-F49</f>
        <v>0</v>
      </c>
      <c r="G29" s="58">
        <f t="shared" si="5"/>
        <v>0</v>
      </c>
      <c r="H29" s="58">
        <f t="shared" si="5"/>
        <v>0</v>
      </c>
      <c r="I29" s="58">
        <f t="shared" si="5"/>
        <v>0</v>
      </c>
      <c r="J29" s="58">
        <f t="shared" si="5"/>
        <v>0</v>
      </c>
      <c r="K29" s="58">
        <f t="shared" si="5"/>
        <v>0</v>
      </c>
      <c r="L29" s="58">
        <f t="shared" si="5"/>
        <v>0</v>
      </c>
      <c r="M29" s="58">
        <f t="shared" si="5"/>
        <v>0</v>
      </c>
      <c r="N29" s="58">
        <f t="shared" si="5"/>
        <v>0</v>
      </c>
      <c r="O29" s="58">
        <f t="shared" si="5"/>
        <v>0</v>
      </c>
      <c r="P29" s="51"/>
      <c r="Q29" s="20"/>
    </row>
    <row r="30" spans="1:17" ht="13.8">
      <c r="A30" s="4"/>
      <c r="B30" s="45" t="s">
        <v>92</v>
      </c>
      <c r="C30" s="4"/>
      <c r="D30" s="4"/>
      <c r="E30" s="4"/>
      <c r="F30" s="59">
        <f t="shared" ref="F30:O30" si="6">-F62</f>
        <v>0</v>
      </c>
      <c r="G30" s="59">
        <f t="shared" si="6"/>
        <v>0</v>
      </c>
      <c r="H30" s="59">
        <f t="shared" si="6"/>
        <v>0</v>
      </c>
      <c r="I30" s="59">
        <f t="shared" si="6"/>
        <v>0</v>
      </c>
      <c r="J30" s="59">
        <f t="shared" si="6"/>
        <v>0</v>
      </c>
      <c r="K30" s="59">
        <f t="shared" si="6"/>
        <v>0</v>
      </c>
      <c r="L30" s="59">
        <f t="shared" si="6"/>
        <v>0</v>
      </c>
      <c r="M30" s="59">
        <f t="shared" si="6"/>
        <v>0</v>
      </c>
      <c r="N30" s="59">
        <f t="shared" si="6"/>
        <v>0</v>
      </c>
      <c r="O30" s="59">
        <f t="shared" si="6"/>
        <v>0</v>
      </c>
      <c r="P30" s="51"/>
      <c r="Q30" s="20"/>
    </row>
    <row r="31" spans="1:17" ht="13.8">
      <c r="A31" s="4"/>
      <c r="B31" s="55" t="s">
        <v>80</v>
      </c>
      <c r="C31" s="4"/>
      <c r="D31" s="4"/>
      <c r="E31" s="4"/>
      <c r="F31" s="22">
        <f t="shared" ref="F31:O31" si="7">SUM(F27:F30)</f>
        <v>0</v>
      </c>
      <c r="G31" s="22">
        <f t="shared" si="7"/>
        <v>0</v>
      </c>
      <c r="H31" s="22">
        <f t="shared" si="7"/>
        <v>0</v>
      </c>
      <c r="I31" s="22">
        <f t="shared" si="7"/>
        <v>0</v>
      </c>
      <c r="J31" s="22">
        <f t="shared" si="7"/>
        <v>0</v>
      </c>
      <c r="K31" s="22">
        <f t="shared" si="7"/>
        <v>0</v>
      </c>
      <c r="L31" s="22">
        <f t="shared" si="7"/>
        <v>0</v>
      </c>
      <c r="M31" s="22">
        <f t="shared" si="7"/>
        <v>0</v>
      </c>
      <c r="N31" s="22">
        <f t="shared" si="7"/>
        <v>0</v>
      </c>
      <c r="O31" s="22">
        <f t="shared" si="7"/>
        <v>0</v>
      </c>
      <c r="P31" s="60"/>
      <c r="Q31" s="20"/>
    </row>
    <row r="32" spans="1:17" ht="13.8">
      <c r="A32" s="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51"/>
      <c r="Q32" s="20"/>
    </row>
    <row r="33" spans="1:17" ht="13.8">
      <c r="A33" s="4"/>
      <c r="B33" s="53" t="s">
        <v>81</v>
      </c>
      <c r="C33" s="26"/>
      <c r="D33" s="26"/>
      <c r="E33" s="26"/>
      <c r="F33" s="149">
        <f t="shared" ref="F33:O33" si="8">+F20+F24+F31</f>
        <v>6863.0136986301368</v>
      </c>
      <c r="G33" s="149">
        <f t="shared" si="8"/>
        <v>13745.205479452052</v>
      </c>
      <c r="H33" s="149">
        <f t="shared" si="8"/>
        <v>-18583.561643835616</v>
      </c>
      <c r="I33" s="149">
        <f t="shared" si="8"/>
        <v>-14740.273972602736</v>
      </c>
      <c r="J33" s="149">
        <f t="shared" si="8"/>
        <v>-14229.369863013708</v>
      </c>
      <c r="K33" s="149">
        <f t="shared" si="8"/>
        <v>-3081.9945205479162</v>
      </c>
      <c r="L33" s="149">
        <f t="shared" si="8"/>
        <v>23244.203835616514</v>
      </c>
      <c r="M33" s="149">
        <f t="shared" si="8"/>
        <v>44428.442301369956</v>
      </c>
      <c r="N33" s="149">
        <f t="shared" si="8"/>
        <v>57965.755265753483</v>
      </c>
      <c r="O33" s="149">
        <f t="shared" si="8"/>
        <v>60864.043029041175</v>
      </c>
      <c r="P33" s="51"/>
      <c r="Q33" s="20"/>
    </row>
    <row r="34" spans="1:17" ht="13.8">
      <c r="A34" s="4"/>
      <c r="B34" s="53" t="s">
        <v>82</v>
      </c>
      <c r="C34" s="4"/>
      <c r="D34" s="4"/>
      <c r="E34" s="4"/>
      <c r="F34" s="150">
        <f>BS!E6</f>
        <v>0</v>
      </c>
      <c r="G34" s="150">
        <f>+BS!F6</f>
        <v>6863.0136986301368</v>
      </c>
      <c r="H34" s="150">
        <f>+BS!G6</f>
        <v>20608.219178082189</v>
      </c>
      <c r="I34" s="150">
        <f>+BS!H6</f>
        <v>2024.6575342465731</v>
      </c>
      <c r="J34" s="150">
        <f>+BS!I6</f>
        <v>-12715.616438356163</v>
      </c>
      <c r="K34" s="150">
        <f>+BS!J6</f>
        <v>-26944.98630136987</v>
      </c>
      <c r="L34" s="150">
        <f>+BS!K6</f>
        <v>-30026.980821917787</v>
      </c>
      <c r="M34" s="150">
        <f>+BS!L6</f>
        <v>-6782.7769863012727</v>
      </c>
      <c r="N34" s="150">
        <f>+BS!M6</f>
        <v>37645.665315068683</v>
      </c>
      <c r="O34" s="150">
        <f>+BS!N6</f>
        <v>95611.42058082216</v>
      </c>
      <c r="P34" s="51"/>
      <c r="Q34" s="20"/>
    </row>
    <row r="35" spans="1:17" ht="14.4" thickBot="1">
      <c r="A35" s="4"/>
      <c r="B35" s="61" t="s">
        <v>83</v>
      </c>
      <c r="C35" s="4"/>
      <c r="D35" s="4"/>
      <c r="E35" s="4"/>
      <c r="F35" s="142">
        <f>SUM(F33:F34)</f>
        <v>6863.0136986301368</v>
      </c>
      <c r="G35" s="142">
        <f t="shared" ref="G35:O35" si="9">SUM(G33:G34)</f>
        <v>20608.219178082189</v>
      </c>
      <c r="H35" s="142">
        <f t="shared" si="9"/>
        <v>2024.6575342465731</v>
      </c>
      <c r="I35" s="142">
        <f t="shared" si="9"/>
        <v>-12715.616438356163</v>
      </c>
      <c r="J35" s="142">
        <f t="shared" si="9"/>
        <v>-26944.98630136987</v>
      </c>
      <c r="K35" s="142">
        <f t="shared" si="9"/>
        <v>-30026.980821917787</v>
      </c>
      <c r="L35" s="142">
        <f t="shared" si="9"/>
        <v>-6782.7769863012727</v>
      </c>
      <c r="M35" s="142">
        <f t="shared" si="9"/>
        <v>37645.665315068683</v>
      </c>
      <c r="N35" s="142">
        <f t="shared" si="9"/>
        <v>95611.42058082216</v>
      </c>
      <c r="O35" s="142">
        <f t="shared" si="9"/>
        <v>156475.46360986333</v>
      </c>
      <c r="P35" s="60"/>
      <c r="Q35" s="20"/>
    </row>
    <row r="36" spans="1:17" ht="14.4" thickTop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51"/>
      <c r="Q36" s="20"/>
    </row>
    <row r="37" spans="1:17" ht="13.8">
      <c r="A37" s="4"/>
      <c r="B37" s="54" t="s">
        <v>84</v>
      </c>
      <c r="C37" s="4"/>
      <c r="D37" s="4"/>
      <c r="E37" s="4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62"/>
      <c r="Q37" s="20"/>
    </row>
    <row r="38" spans="1:17" ht="13.8">
      <c r="A38" s="4"/>
      <c r="B38" s="121" t="s">
        <v>85</v>
      </c>
      <c r="C38" s="122"/>
      <c r="D38" s="122"/>
      <c r="E38" s="122"/>
      <c r="F38" s="105">
        <v>0.05</v>
      </c>
      <c r="G38" s="105">
        <v>0.05</v>
      </c>
      <c r="H38" s="105">
        <v>0.05</v>
      </c>
      <c r="I38" s="105">
        <v>0.05</v>
      </c>
      <c r="J38" s="105">
        <v>0.05</v>
      </c>
      <c r="K38" s="105">
        <v>0.05</v>
      </c>
      <c r="L38" s="105">
        <v>0.05</v>
      </c>
      <c r="M38" s="105">
        <v>0.05</v>
      </c>
      <c r="N38" s="105">
        <v>0.05</v>
      </c>
      <c r="O38" s="123">
        <v>0.05</v>
      </c>
      <c r="P38" s="62"/>
      <c r="Q38" s="20"/>
    </row>
    <row r="39" spans="1:17" ht="13.8">
      <c r="A39" s="51"/>
      <c r="B39" s="55"/>
      <c r="C39" s="51"/>
      <c r="D39" s="51"/>
      <c r="E39" s="51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2"/>
      <c r="Q39" s="20"/>
    </row>
    <row r="40" spans="1:17" ht="13.8">
      <c r="A40" s="20"/>
      <c r="B40" s="129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7"/>
      <c r="P40" s="20"/>
      <c r="Q40" s="20"/>
    </row>
    <row r="41" spans="1:17" ht="13.8">
      <c r="A41" s="20"/>
      <c r="B41" s="112" t="s">
        <v>87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111"/>
      <c r="P41" s="20"/>
      <c r="Q41" s="20"/>
    </row>
    <row r="42" spans="1:17" ht="13.8">
      <c r="A42" s="20"/>
      <c r="B42" s="108" t="s">
        <v>77</v>
      </c>
      <c r="C42" s="63"/>
      <c r="D42" s="63"/>
      <c r="E42" s="63"/>
      <c r="F42" s="128">
        <v>0</v>
      </c>
      <c r="G42" s="104">
        <v>0</v>
      </c>
      <c r="H42" s="104">
        <v>0</v>
      </c>
      <c r="I42" s="104">
        <v>0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13">
        <v>0</v>
      </c>
      <c r="P42" s="20"/>
      <c r="Q42" s="20"/>
    </row>
    <row r="43" spans="1:17" ht="13.8">
      <c r="A43" s="20"/>
      <c r="B43" s="109" t="s">
        <v>78</v>
      </c>
      <c r="C43" s="63"/>
      <c r="D43" s="63"/>
      <c r="E43" s="63"/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13">
        <v>0</v>
      </c>
      <c r="P43" s="20"/>
      <c r="Q43" s="20"/>
    </row>
    <row r="44" spans="1:17" ht="13.8">
      <c r="A44" s="20"/>
      <c r="B44" s="109" t="s">
        <v>79</v>
      </c>
      <c r="C44" s="63"/>
      <c r="D44" s="63"/>
      <c r="E44" s="63"/>
      <c r="F44" s="104">
        <v>0</v>
      </c>
      <c r="G44" s="104">
        <v>0</v>
      </c>
      <c r="H44" s="104">
        <v>0</v>
      </c>
      <c r="I44" s="104">
        <v>0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13">
        <v>0</v>
      </c>
      <c r="P44" s="20"/>
      <c r="Q44" s="20"/>
    </row>
    <row r="45" spans="1:17" ht="13.8">
      <c r="A45" s="20"/>
      <c r="B45" s="110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111"/>
      <c r="P45" s="20"/>
      <c r="Q45" s="20"/>
    </row>
    <row r="46" spans="1:17" ht="13.8">
      <c r="A46" s="20"/>
      <c r="B46" s="112" t="s">
        <v>88</v>
      </c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111"/>
      <c r="P46" s="20"/>
      <c r="Q46" s="20"/>
    </row>
    <row r="47" spans="1:17" ht="13.8">
      <c r="A47" s="20"/>
      <c r="B47" s="108" t="s">
        <v>77</v>
      </c>
      <c r="C47" s="63"/>
      <c r="D47" s="63"/>
      <c r="E47" s="63"/>
      <c r="F47" s="128">
        <v>0</v>
      </c>
      <c r="G47" s="104">
        <v>0</v>
      </c>
      <c r="H47" s="104">
        <v>0</v>
      </c>
      <c r="I47" s="104">
        <v>0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13">
        <v>0</v>
      </c>
      <c r="P47" s="20"/>
      <c r="Q47" s="20"/>
    </row>
    <row r="48" spans="1:17" ht="13.8">
      <c r="A48" s="20"/>
      <c r="B48" s="109" t="s">
        <v>78</v>
      </c>
      <c r="C48" s="63"/>
      <c r="D48" s="63"/>
      <c r="E48" s="63"/>
      <c r="F48" s="104">
        <v>0</v>
      </c>
      <c r="G48" s="104">
        <v>0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13">
        <v>0</v>
      </c>
      <c r="P48" s="20"/>
      <c r="Q48" s="20"/>
    </row>
    <row r="49" spans="1:17" ht="13.8">
      <c r="A49" s="20"/>
      <c r="B49" s="109" t="s">
        <v>79</v>
      </c>
      <c r="C49" s="63"/>
      <c r="D49" s="63"/>
      <c r="E49" s="63"/>
      <c r="F49" s="104">
        <v>0</v>
      </c>
      <c r="G49" s="104">
        <v>0</v>
      </c>
      <c r="H49" s="104">
        <v>0</v>
      </c>
      <c r="I49" s="104">
        <v>0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13">
        <v>0</v>
      </c>
      <c r="P49" s="20"/>
      <c r="Q49" s="20"/>
    </row>
    <row r="50" spans="1:17" ht="13.8">
      <c r="A50" s="20"/>
      <c r="B50" s="110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111"/>
      <c r="P50" s="20"/>
      <c r="Q50" s="20"/>
    </row>
    <row r="51" spans="1:17" ht="13.8">
      <c r="A51" s="20"/>
      <c r="B51" s="112" t="s">
        <v>17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111"/>
      <c r="P51" s="20"/>
      <c r="Q51" s="20"/>
    </row>
    <row r="52" spans="1:17" ht="13.8">
      <c r="A52" s="20"/>
      <c r="B52" s="108" t="s">
        <v>77</v>
      </c>
      <c r="C52" s="63"/>
      <c r="D52" s="63"/>
      <c r="E52" s="63"/>
      <c r="F52" s="126">
        <v>0</v>
      </c>
      <c r="G52" s="126">
        <v>0</v>
      </c>
      <c r="H52" s="126">
        <v>0</v>
      </c>
      <c r="I52" s="126">
        <v>0</v>
      </c>
      <c r="J52" s="126">
        <v>0</v>
      </c>
      <c r="K52" s="126">
        <v>0</v>
      </c>
      <c r="L52" s="126">
        <v>0</v>
      </c>
      <c r="M52" s="126">
        <v>0</v>
      </c>
      <c r="N52" s="126">
        <v>0</v>
      </c>
      <c r="O52" s="127">
        <v>0</v>
      </c>
      <c r="P52" s="20"/>
      <c r="Q52" s="20"/>
    </row>
    <row r="53" spans="1:17" ht="13.8">
      <c r="A53" s="20"/>
      <c r="B53" s="109" t="s">
        <v>78</v>
      </c>
      <c r="C53" s="63"/>
      <c r="D53" s="63"/>
      <c r="E53" s="63"/>
      <c r="F53" s="126">
        <v>0</v>
      </c>
      <c r="G53" s="126">
        <v>0</v>
      </c>
      <c r="H53" s="126">
        <v>0</v>
      </c>
      <c r="I53" s="126">
        <v>0</v>
      </c>
      <c r="J53" s="126">
        <v>0</v>
      </c>
      <c r="K53" s="126">
        <v>0</v>
      </c>
      <c r="L53" s="126">
        <v>0</v>
      </c>
      <c r="M53" s="126">
        <v>0</v>
      </c>
      <c r="N53" s="126">
        <v>0</v>
      </c>
      <c r="O53" s="127">
        <v>0</v>
      </c>
      <c r="P53" s="20"/>
      <c r="Q53" s="20"/>
    </row>
    <row r="54" spans="1:17" ht="13.8">
      <c r="A54" s="20"/>
      <c r="B54" s="109" t="s">
        <v>79</v>
      </c>
      <c r="C54" s="63"/>
      <c r="D54" s="63"/>
      <c r="E54" s="63"/>
      <c r="F54" s="126">
        <v>0</v>
      </c>
      <c r="G54" s="126">
        <v>0</v>
      </c>
      <c r="H54" s="126">
        <v>0</v>
      </c>
      <c r="I54" s="126">
        <v>0</v>
      </c>
      <c r="J54" s="126">
        <v>0</v>
      </c>
      <c r="K54" s="126">
        <v>0</v>
      </c>
      <c r="L54" s="126">
        <v>0</v>
      </c>
      <c r="M54" s="126">
        <v>0</v>
      </c>
      <c r="N54" s="126">
        <v>0</v>
      </c>
      <c r="O54" s="127">
        <v>0</v>
      </c>
      <c r="P54" s="20"/>
      <c r="Q54" s="20"/>
    </row>
    <row r="55" spans="1:17" ht="13.8">
      <c r="A55" s="20"/>
      <c r="B55" s="110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111"/>
      <c r="P55" s="20"/>
      <c r="Q55" s="20"/>
    </row>
    <row r="56" spans="1:17" ht="13.8">
      <c r="A56" s="20"/>
      <c r="B56" s="112" t="s">
        <v>89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111"/>
      <c r="P56" s="20"/>
      <c r="Q56" s="20"/>
    </row>
    <row r="57" spans="1:17" ht="13.8">
      <c r="A57" s="20"/>
      <c r="B57" s="108" t="s">
        <v>77</v>
      </c>
      <c r="C57" s="63"/>
      <c r="D57" s="63"/>
      <c r="E57" s="114">
        <v>0</v>
      </c>
      <c r="F57" s="130">
        <f t="shared" ref="F57:O57" si="10">F42-F47+F52</f>
        <v>0</v>
      </c>
      <c r="G57" s="130">
        <f t="shared" si="10"/>
        <v>0</v>
      </c>
      <c r="H57" s="130">
        <f t="shared" si="10"/>
        <v>0</v>
      </c>
      <c r="I57" s="130">
        <f t="shared" si="10"/>
        <v>0</v>
      </c>
      <c r="J57" s="130">
        <f t="shared" si="10"/>
        <v>0</v>
      </c>
      <c r="K57" s="130">
        <f t="shared" si="10"/>
        <v>0</v>
      </c>
      <c r="L57" s="130">
        <f t="shared" si="10"/>
        <v>0</v>
      </c>
      <c r="M57" s="130">
        <f t="shared" si="10"/>
        <v>0</v>
      </c>
      <c r="N57" s="130">
        <f t="shared" si="10"/>
        <v>0</v>
      </c>
      <c r="O57" s="131">
        <f t="shared" si="10"/>
        <v>0</v>
      </c>
      <c r="P57" s="20"/>
      <c r="Q57" s="20"/>
    </row>
    <row r="58" spans="1:17" ht="13.8">
      <c r="A58" s="20"/>
      <c r="B58" s="109" t="s">
        <v>78</v>
      </c>
      <c r="C58" s="63"/>
      <c r="D58" s="63"/>
      <c r="E58" s="63"/>
      <c r="F58" s="130">
        <f>F43-F48+F53</f>
        <v>0</v>
      </c>
      <c r="G58" s="130">
        <f t="shared" ref="G58:O58" si="11">G43-G48+G53</f>
        <v>0</v>
      </c>
      <c r="H58" s="130">
        <f t="shared" si="11"/>
        <v>0</v>
      </c>
      <c r="I58" s="130">
        <f t="shared" si="11"/>
        <v>0</v>
      </c>
      <c r="J58" s="130">
        <f t="shared" si="11"/>
        <v>0</v>
      </c>
      <c r="K58" s="130">
        <f t="shared" si="11"/>
        <v>0</v>
      </c>
      <c r="L58" s="130">
        <f t="shared" si="11"/>
        <v>0</v>
      </c>
      <c r="M58" s="130">
        <f t="shared" si="11"/>
        <v>0</v>
      </c>
      <c r="N58" s="130">
        <f t="shared" si="11"/>
        <v>0</v>
      </c>
      <c r="O58" s="131">
        <f t="shared" si="11"/>
        <v>0</v>
      </c>
      <c r="P58" s="20"/>
      <c r="Q58" s="20"/>
    </row>
    <row r="59" spans="1:17" ht="13.8">
      <c r="A59" s="20"/>
      <c r="B59" s="109" t="s">
        <v>79</v>
      </c>
      <c r="C59" s="63"/>
      <c r="D59" s="63"/>
      <c r="E59" s="63"/>
      <c r="F59" s="130">
        <f>F44-F49+F54</f>
        <v>0</v>
      </c>
      <c r="G59" s="130">
        <f t="shared" ref="G59:O59" si="12">G44-G49+G54</f>
        <v>0</v>
      </c>
      <c r="H59" s="130">
        <f t="shared" si="12"/>
        <v>0</v>
      </c>
      <c r="I59" s="130">
        <f t="shared" si="12"/>
        <v>0</v>
      </c>
      <c r="J59" s="130">
        <f t="shared" si="12"/>
        <v>0</v>
      </c>
      <c r="K59" s="130">
        <f t="shared" si="12"/>
        <v>0</v>
      </c>
      <c r="L59" s="130">
        <f t="shared" si="12"/>
        <v>0</v>
      </c>
      <c r="M59" s="130">
        <f t="shared" si="12"/>
        <v>0</v>
      </c>
      <c r="N59" s="130">
        <f t="shared" si="12"/>
        <v>0</v>
      </c>
      <c r="O59" s="131">
        <f t="shared" si="12"/>
        <v>0</v>
      </c>
      <c r="P59" s="20"/>
      <c r="Q59" s="20"/>
    </row>
    <row r="60" spans="1:17" ht="13.8">
      <c r="A60" s="20"/>
      <c r="B60" s="110"/>
      <c r="C60" s="63"/>
      <c r="D60" s="63"/>
      <c r="E60" s="63"/>
      <c r="F60" s="115"/>
      <c r="G60" s="115"/>
      <c r="H60" s="115"/>
      <c r="I60" s="115"/>
      <c r="J60" s="115"/>
      <c r="K60" s="115"/>
      <c r="L60" s="115"/>
      <c r="M60" s="115"/>
      <c r="N60" s="115"/>
      <c r="O60" s="116"/>
      <c r="P60" s="20"/>
      <c r="Q60" s="20"/>
    </row>
    <row r="61" spans="1:17" ht="13.8">
      <c r="A61" s="20"/>
      <c r="B61" s="112" t="s">
        <v>91</v>
      </c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111"/>
      <c r="P61" s="20"/>
      <c r="Q61" s="20"/>
    </row>
    <row r="62" spans="1:17" ht="13.8">
      <c r="A62" s="20"/>
      <c r="B62" s="109" t="s">
        <v>92</v>
      </c>
      <c r="C62" s="63"/>
      <c r="D62" s="63"/>
      <c r="E62" s="63"/>
      <c r="F62" s="126">
        <v>0</v>
      </c>
      <c r="G62" s="126">
        <v>0</v>
      </c>
      <c r="H62" s="126">
        <v>0</v>
      </c>
      <c r="I62" s="126">
        <v>0</v>
      </c>
      <c r="J62" s="126">
        <v>0</v>
      </c>
      <c r="K62" s="126">
        <v>0</v>
      </c>
      <c r="L62" s="126">
        <v>0</v>
      </c>
      <c r="M62" s="126">
        <v>0</v>
      </c>
      <c r="N62" s="126">
        <v>0</v>
      </c>
      <c r="O62" s="126">
        <v>0</v>
      </c>
      <c r="P62" s="20"/>
      <c r="Q62" s="20"/>
    </row>
    <row r="63" spans="1:17" ht="13.8">
      <c r="A63" s="20"/>
      <c r="B63" s="117"/>
      <c r="C63" s="118"/>
      <c r="D63" s="118"/>
      <c r="E63" s="118"/>
      <c r="F63" s="119"/>
      <c r="G63" s="119"/>
      <c r="H63" s="119"/>
      <c r="I63" s="119"/>
      <c r="J63" s="119"/>
      <c r="K63" s="119"/>
      <c r="L63" s="119"/>
      <c r="M63" s="119"/>
      <c r="N63" s="119"/>
      <c r="O63" s="120"/>
      <c r="P63" s="20"/>
      <c r="Q63" s="20"/>
    </row>
    <row r="64" spans="1:17" ht="13.8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3.8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3.8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3.8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3.8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</sheetData>
  <mergeCells count="1">
    <mergeCell ref="B2:E3"/>
  </mergeCells>
  <phoneticPr fontId="49" type="noConversion"/>
  <pageMargins left="0.75" right="0.75" top="1" bottom="1" header="0.5" footer="0.5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IS</vt:lpstr>
      <vt:lpstr>BS</vt:lpstr>
      <vt:lpstr>CF</vt:lpstr>
      <vt:lpstr>IS!Print_Area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Justin J. Robinette</cp:lastModifiedBy>
  <cp:revision/>
  <dcterms:created xsi:type="dcterms:W3CDTF">2008-11-04T16:16:48Z</dcterms:created>
  <dcterms:modified xsi:type="dcterms:W3CDTF">2022-06-29T11:33:58Z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SMenuDocLevelBtnStates">
    <vt:lpwstr>&lt;btnStates&gt;&lt;btn tag="1001" state="UP"/&gt;&lt;/btnStates&gt;_x000d_
</vt:lpwstr>
  </property>
</Properties>
</file>